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hojsak\Desktop\Iva\HRZZ\završno izvješće\"/>
    </mc:Choice>
  </mc:AlternateContent>
  <bookViews>
    <workbookView xWindow="0" yWindow="0" windowWidth="28800" windowHeight="12330"/>
  </bookViews>
  <sheets>
    <sheet name="Početak" sheetId="1" r:id="rId1"/>
    <sheet name="Kraj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19" i="1" l="1"/>
  <c r="CR17" i="1"/>
  <c r="CR12" i="1"/>
  <c r="CT16" i="1"/>
  <c r="CS16" i="1"/>
  <c r="CR16" i="1"/>
  <c r="CS23" i="1"/>
  <c r="CR23" i="1"/>
  <c r="CT22" i="1"/>
  <c r="CR22" i="1"/>
  <c r="CS22" i="1"/>
  <c r="CT24" i="1"/>
  <c r="CS24" i="1"/>
  <c r="CR24" i="1"/>
  <c r="CT25" i="1"/>
  <c r="CS25" i="1"/>
  <c r="CR25" i="1"/>
  <c r="CT14" i="1"/>
  <c r="CS14" i="1"/>
  <c r="CR14" i="1"/>
  <c r="CT13" i="1"/>
  <c r="CR13" i="1"/>
  <c r="CS13" i="1"/>
  <c r="CT15" i="1"/>
  <c r="CS15" i="1"/>
  <c r="CR15" i="1"/>
  <c r="Q19" i="1" l="1"/>
  <c r="Q22" i="1"/>
  <c r="Q23" i="1"/>
  <c r="Q24" i="1"/>
  <c r="Q25" i="1"/>
  <c r="Q12" i="1"/>
  <c r="Q13" i="1"/>
  <c r="Q14" i="1"/>
  <c r="Q15" i="1"/>
  <c r="Q16" i="1"/>
  <c r="Q17" i="1"/>
  <c r="Q11" i="1"/>
  <c r="CC11" i="1" l="1"/>
  <c r="CR21" i="1" l="1"/>
  <c r="CC21" i="1"/>
  <c r="BI3" i="1" l="1"/>
  <c r="BM3" i="1"/>
  <c r="BJ3" i="1"/>
  <c r="BD3" i="1"/>
  <c r="BC3" i="1"/>
  <c r="BB3" i="1"/>
  <c r="AY3" i="1"/>
  <c r="AZ3" i="1"/>
  <c r="AX3" i="1"/>
  <c r="AW3" i="1"/>
  <c r="AT3" i="1"/>
  <c r="AS3" i="1"/>
  <c r="CA21" i="1" l="1"/>
  <c r="CA20" i="1"/>
  <c r="CA10" i="1"/>
  <c r="CA18" i="1"/>
  <c r="CA5" i="1"/>
  <c r="CA4" i="1"/>
  <c r="CA3" i="1"/>
  <c r="CC20" i="1" l="1"/>
  <c r="CC10" i="1"/>
  <c r="CC18" i="1"/>
  <c r="CK5" i="1"/>
  <c r="CC5" i="1"/>
  <c r="CC2" i="1"/>
  <c r="CC3" i="1"/>
  <c r="CC4" i="1"/>
  <c r="CK4" i="1"/>
  <c r="CK3" i="1"/>
  <c r="CK2" i="1"/>
  <c r="CA2" i="1" l="1"/>
</calcChain>
</file>

<file path=xl/sharedStrings.xml><?xml version="1.0" encoding="utf-8"?>
<sst xmlns="http://schemas.openxmlformats.org/spreadsheetml/2006/main" count="509" uniqueCount="268">
  <si>
    <t>Spol (M=0, Ž=1)</t>
  </si>
  <si>
    <t>Datum rođenja</t>
  </si>
  <si>
    <t>Datum pri uključenju</t>
  </si>
  <si>
    <t>IBD tip (1 CD, 2 UC ili 3 IBD-U)</t>
  </si>
  <si>
    <t>Ugljikohidrati (g)</t>
  </si>
  <si>
    <t>Masti (g)</t>
  </si>
  <si>
    <t>Bjelančevine (g/dan)</t>
  </si>
  <si>
    <t>Kalcij (mg/dan)</t>
  </si>
  <si>
    <t>vitamin D (mcg/dan)</t>
  </si>
  <si>
    <t>PAQ score (1-5)</t>
  </si>
  <si>
    <t>MVPA (min)</t>
  </si>
  <si>
    <t>Total PA</t>
  </si>
  <si>
    <t>Sedetary</t>
  </si>
  <si>
    <t>TM (kg)</t>
  </si>
  <si>
    <t>TV (cm)</t>
  </si>
  <si>
    <t>BMI (kg/m2)</t>
  </si>
  <si>
    <t>PSQI</t>
  </si>
  <si>
    <t>subjective sleep quality</t>
  </si>
  <si>
    <t>sleep latency</t>
  </si>
  <si>
    <t>sleep duration</t>
  </si>
  <si>
    <t>sleep efficiency</t>
  </si>
  <si>
    <t>sleep disturbance</t>
  </si>
  <si>
    <t>use of sleep medication</t>
  </si>
  <si>
    <t>daytime dysfunction</t>
  </si>
  <si>
    <t>IMPACT III</t>
  </si>
  <si>
    <t>Bowel symptoms (35)</t>
  </si>
  <si>
    <t>Systemic symptoms (15)</t>
  </si>
  <si>
    <t>Emotional functioning (35)</t>
  </si>
  <si>
    <t>Social functioning (60)</t>
  </si>
  <si>
    <t>Body image (15)</t>
  </si>
  <si>
    <t>Treatment/interventions (15)</t>
  </si>
  <si>
    <t>KIDMED score</t>
  </si>
  <si>
    <t>Ispitanik</t>
  </si>
  <si>
    <t>IBDBK</t>
  </si>
  <si>
    <t>Opseg nadlaktice (cm)</t>
  </si>
  <si>
    <t>Kožni nabor iznad tricepsa (mm)</t>
  </si>
  <si>
    <t>Kožni nabor subskapularno (mm)</t>
  </si>
  <si>
    <t>TANNER skala</t>
  </si>
  <si>
    <t>Body fat (%)</t>
  </si>
  <si>
    <t>Res.</t>
  </si>
  <si>
    <t>BMR (kcal)</t>
  </si>
  <si>
    <t>Lean mass (kg)</t>
  </si>
  <si>
    <t>Lean mass (%)</t>
  </si>
  <si>
    <t>Water (L)</t>
  </si>
  <si>
    <t>Water (%)</t>
  </si>
  <si>
    <t>REE (kcal/day)</t>
  </si>
  <si>
    <t>VO2Avg (mL/min)</t>
  </si>
  <si>
    <t>VCO2Avg (mL/min)</t>
  </si>
  <si>
    <t>RQAvg (-)</t>
  </si>
  <si>
    <t>SNAGA, dominantna (kg)</t>
  </si>
  <si>
    <t>SNAGA, nedominantna (kg)</t>
  </si>
  <si>
    <t>0435R</t>
  </si>
  <si>
    <t>LPA (min)</t>
  </si>
  <si>
    <t>Daily caloric intake (Kcal)</t>
  </si>
  <si>
    <t>Zasićene (g)</t>
  </si>
  <si>
    <t>Mononezasićene (g)</t>
  </si>
  <si>
    <t>Polinezasićene (g)</t>
  </si>
  <si>
    <t>Željezo (mg)</t>
  </si>
  <si>
    <t>Magnezij (mg)</t>
  </si>
  <si>
    <t xml:space="preserve">Voda (g) </t>
  </si>
  <si>
    <t xml:space="preserve">C </t>
  </si>
  <si>
    <t xml:space="preserve">E (kj) </t>
  </si>
  <si>
    <t xml:space="preserve">E (kcal) </t>
  </si>
  <si>
    <t xml:space="preserve">proteini (ukupne) </t>
  </si>
  <si>
    <t xml:space="preserve">masti zasic </t>
  </si>
  <si>
    <t xml:space="preserve">masti jed.nezas. </t>
  </si>
  <si>
    <t xml:space="preserve">masti vis.nezas </t>
  </si>
  <si>
    <t xml:space="preserve">masti lin.kis. </t>
  </si>
  <si>
    <t xml:space="preserve">kolesterol (g) </t>
  </si>
  <si>
    <t xml:space="preserve">ugh ukupni </t>
  </si>
  <si>
    <t xml:space="preserve">ugh mono+disa </t>
  </si>
  <si>
    <t xml:space="preserve">ugh polisah. </t>
  </si>
  <si>
    <t xml:space="preserve">ugh vlakna </t>
  </si>
  <si>
    <t xml:space="preserve">Na </t>
  </si>
  <si>
    <t xml:space="preserve">K </t>
  </si>
  <si>
    <t xml:space="preserve">Ca </t>
  </si>
  <si>
    <t xml:space="preserve">Mg </t>
  </si>
  <si>
    <t xml:space="preserve">P </t>
  </si>
  <si>
    <t xml:space="preserve">Fe </t>
  </si>
  <si>
    <t xml:space="preserve">Zn </t>
  </si>
  <si>
    <t xml:space="preserve">Cu </t>
  </si>
  <si>
    <t xml:space="preserve">R.E. </t>
  </si>
  <si>
    <t xml:space="preserve">B1 </t>
  </si>
  <si>
    <t xml:space="preserve">B2 </t>
  </si>
  <si>
    <t xml:space="preserve">Nijacin </t>
  </si>
  <si>
    <t xml:space="preserve">B6 </t>
  </si>
  <si>
    <t>Skupina ispitanika (IBD-1; IBS -2; zdravi - 3)</t>
  </si>
  <si>
    <t>IBDMN</t>
  </si>
  <si>
    <t>0674R</t>
  </si>
  <si>
    <t>IBDLA</t>
  </si>
  <si>
    <t>3 do 4</t>
  </si>
  <si>
    <t>2 do 3</t>
  </si>
  <si>
    <t>0587R</t>
  </si>
  <si>
    <t>IBDGJ</t>
  </si>
  <si>
    <t>0894R</t>
  </si>
  <si>
    <t>ZPB</t>
  </si>
  <si>
    <t>0554R</t>
  </si>
  <si>
    <t>IBSJEM</t>
  </si>
  <si>
    <t>0586R</t>
  </si>
  <si>
    <t>ZML</t>
  </si>
  <si>
    <t>0432R</t>
  </si>
  <si>
    <t>Psychosocial Health Summary Score</t>
  </si>
  <si>
    <t>Physical Health Summary Score</t>
  </si>
  <si>
    <t>PedsQL</t>
  </si>
  <si>
    <t>REE predicted (kcal/day)</t>
  </si>
  <si>
    <t>FAT%</t>
  </si>
  <si>
    <t>CHO%</t>
  </si>
  <si>
    <t>/</t>
  </si>
  <si>
    <t>proteini životinjski (g)</t>
  </si>
  <si>
    <t xml:space="preserve">proteini biljni (g) </t>
  </si>
  <si>
    <t xml:space="preserve">masti ukupne (g) </t>
  </si>
  <si>
    <t>alkohol</t>
  </si>
  <si>
    <t>Karoteni (ug)</t>
  </si>
  <si>
    <t>Retinol (ug)</t>
  </si>
  <si>
    <t>IBDLJS</t>
  </si>
  <si>
    <t>IBDTP</t>
  </si>
  <si>
    <t>IBDKB</t>
  </si>
  <si>
    <t>IBSMA</t>
  </si>
  <si>
    <t>IBSMM</t>
  </si>
  <si>
    <t>IBSMB</t>
  </si>
  <si>
    <t>IBSDD</t>
  </si>
  <si>
    <t>IBSAV</t>
  </si>
  <si>
    <t>IBSSD</t>
  </si>
  <si>
    <t>IBSFA</t>
  </si>
  <si>
    <t>V</t>
  </si>
  <si>
    <t>IV</t>
  </si>
  <si>
    <t>III</t>
  </si>
  <si>
    <t>PD rest arrythmia</t>
  </si>
  <si>
    <t>PD rest bradygastria</t>
  </si>
  <si>
    <t>PD rest normal</t>
  </si>
  <si>
    <t>PD rest tachygastria</t>
  </si>
  <si>
    <t>PD rest  duodenal/resp</t>
  </si>
  <si>
    <t>PD PP arrythmia</t>
  </si>
  <si>
    <t>PD PP bradygastria</t>
  </si>
  <si>
    <t>PD PP normal</t>
  </si>
  <si>
    <t>PD PP tachygastria</t>
  </si>
  <si>
    <t>PD PP duodenal/resp</t>
  </si>
  <si>
    <t>DFD rest  arrythmia</t>
  </si>
  <si>
    <t>DFD rest bradygastria</t>
  </si>
  <si>
    <t>DFD rest normal</t>
  </si>
  <si>
    <t xml:space="preserve">DFD rest tachygastria </t>
  </si>
  <si>
    <t>DFD rest duodenal/resp</t>
  </si>
  <si>
    <t>DFD PP arrythmia</t>
  </si>
  <si>
    <t>DFD PP bradygastria</t>
  </si>
  <si>
    <t>DFD PP normal</t>
  </si>
  <si>
    <t xml:space="preserve">DFD PP tachygastria </t>
  </si>
  <si>
    <t>DFD PP duodenal/resp</t>
  </si>
  <si>
    <t>DPR</t>
  </si>
  <si>
    <t>AUCPR</t>
  </si>
  <si>
    <t>RSA</t>
  </si>
  <si>
    <t>Valsalva Omjer</t>
  </si>
  <si>
    <t>Najveći pad srednjeg RR-a u fazi 2</t>
  </si>
  <si>
    <t>Srednji RR u kasnoj fazi 2 (oporavak) - 1-da/0-ne</t>
  </si>
  <si>
    <t>Srednji RR u fazi 4 (prebačaj) - 1-da/0-ne</t>
  </si>
  <si>
    <t>Najveći pad tlaka pulsa (%baseline)</t>
  </si>
  <si>
    <t>HR sup</t>
  </si>
  <si>
    <t>sBP sup</t>
  </si>
  <si>
    <t>dBP sup</t>
  </si>
  <si>
    <t>HR tilt</t>
  </si>
  <si>
    <t>sBP tilt</t>
  </si>
  <si>
    <t>dBP tilt</t>
  </si>
  <si>
    <t>HUTT patologija DA-1, NE-0</t>
  </si>
  <si>
    <t>OH (1-neurogena, 2- ne neurogena)</t>
  </si>
  <si>
    <t>POTS</t>
  </si>
  <si>
    <t>VS bilo kojeg tipa</t>
  </si>
  <si>
    <t>VS miješana</t>
  </si>
  <si>
    <t>VS kardioinh. bez asistole</t>
  </si>
  <si>
    <t>VS kardioinh. sa asistolom</t>
  </si>
  <si>
    <t>VS vazodepr</t>
  </si>
  <si>
    <t>multipla patologija</t>
  </si>
  <si>
    <t>QSART podlaktica (µL) nema odgovora 999</t>
  </si>
  <si>
    <t>QSART prox potkoljenica</t>
  </si>
  <si>
    <t>QSART dist potkoljenica</t>
  </si>
  <si>
    <t>QSART stopalo</t>
  </si>
  <si>
    <t>PODLAKTICA euhidroza 0, hipohidroza 1, hiperhidroza 2, persistent sweating 3, anhidroza 5, persistent sweating+hiperhidroza 12, persistent sweating+hipohidroza 13</t>
  </si>
  <si>
    <t>PROXIMAL euhidroza 0, hipohidroza 1, hiperhidroza 2, persistent sweating 3, distal patern 4, anhidroza (nema odgovora) 5</t>
  </si>
  <si>
    <t>DISTAL euhidroza 0, hipohidroza 1, hiperhidroza 2, persistent sweating 3, distal patern 4, anhidroza 5</t>
  </si>
  <si>
    <t>STOPALO euhidroza 0, hipohidroza 1, hiperhidroza 2, persistent sweating 3, distal patern 4, anhidroza 5</t>
  </si>
  <si>
    <t>Latencija podlaktica</t>
  </si>
  <si>
    <t>Latencija prox. Potkoljenica</t>
  </si>
  <si>
    <t>Latencija dist. Potkoljenica</t>
  </si>
  <si>
    <t>Latencija stopalo</t>
  </si>
  <si>
    <t>CASS adrenergic</t>
  </si>
  <si>
    <t>CASS cardiovagal</t>
  </si>
  <si>
    <t>CASS sudomotor</t>
  </si>
  <si>
    <t>CASS Total</t>
  </si>
  <si>
    <t>HF_lezi</t>
  </si>
  <si>
    <t>LF_lezi</t>
  </si>
  <si>
    <t>HFnu_lezi</t>
  </si>
  <si>
    <t>LF/HF_lezi</t>
  </si>
  <si>
    <t>SDNN lezi</t>
  </si>
  <si>
    <t>RMSSD lezi</t>
  </si>
  <si>
    <t>pNN50_sup</t>
  </si>
  <si>
    <t>Poincare Plot SD1_sup</t>
  </si>
  <si>
    <t>Poincare Plot SD2_sup</t>
  </si>
  <si>
    <t>HF_tilt</t>
  </si>
  <si>
    <t>LF_tilt</t>
  </si>
  <si>
    <t>HFnu_tilt</t>
  </si>
  <si>
    <t>LF/HF_tilt</t>
  </si>
  <si>
    <t>SDNN tilt</t>
  </si>
  <si>
    <t>RMSSD tilt</t>
  </si>
  <si>
    <t>pNN50_tilt</t>
  </si>
  <si>
    <t>Poincare Plot SD1_tilt</t>
  </si>
  <si>
    <t>Poincare Plot SD2_tilt</t>
  </si>
  <si>
    <t>COMPASS31 orth. Intol.</t>
  </si>
  <si>
    <t>COMPASS31 vazomotor</t>
  </si>
  <si>
    <t>COMPASS31 secretomotor</t>
  </si>
  <si>
    <t>COMPASS31 GI</t>
  </si>
  <si>
    <t>COMPASS31 Bladder</t>
  </si>
  <si>
    <t xml:space="preserve">COMPASS31 Pupillomotor </t>
  </si>
  <si>
    <t>TOTAL COMPASS31</t>
  </si>
  <si>
    <t>?</t>
  </si>
  <si>
    <t>ZGA</t>
  </si>
  <si>
    <t>I</t>
  </si>
  <si>
    <t>ZMS</t>
  </si>
  <si>
    <t>ZJB</t>
  </si>
  <si>
    <t>ZJK</t>
  </si>
  <si>
    <t>ZVF</t>
  </si>
  <si>
    <t>ZPA</t>
  </si>
  <si>
    <t>0555R</t>
  </si>
  <si>
    <t>23,6</t>
  </si>
  <si>
    <t>8,2</t>
  </si>
  <si>
    <t>7,0</t>
  </si>
  <si>
    <t>Body fat (kg)</t>
  </si>
  <si>
    <t>3,7</t>
  </si>
  <si>
    <t>17,3</t>
  </si>
  <si>
    <t>0637R</t>
  </si>
  <si>
    <t>48,6</t>
  </si>
  <si>
    <t>92,9</t>
  </si>
  <si>
    <t>35,6</t>
  </si>
  <si>
    <t>68,1</t>
  </si>
  <si>
    <t>30,3</t>
  </si>
  <si>
    <t>21,5</t>
  </si>
  <si>
    <t>17,2</t>
  </si>
  <si>
    <t>25,6</t>
  </si>
  <si>
    <t>16,6</t>
  </si>
  <si>
    <t>25,4</t>
  </si>
  <si>
    <t>0513R</t>
  </si>
  <si>
    <t>48,3</t>
  </si>
  <si>
    <t>74,4</t>
  </si>
  <si>
    <t>35,4</t>
  </si>
  <si>
    <t>54,5</t>
  </si>
  <si>
    <t>0608R</t>
  </si>
  <si>
    <t>0556R</t>
  </si>
  <si>
    <t>0573R</t>
  </si>
  <si>
    <t>0509R</t>
  </si>
  <si>
    <t>0519R</t>
  </si>
  <si>
    <t>0564R</t>
  </si>
  <si>
    <t>0726R</t>
  </si>
  <si>
    <t>0540R</t>
  </si>
  <si>
    <t>0643R</t>
  </si>
  <si>
    <t>0729R</t>
  </si>
  <si>
    <t>0461R</t>
  </si>
  <si>
    <t>20.7.2002</t>
  </si>
  <si>
    <t>21.10.2001</t>
  </si>
  <si>
    <t>22.8.2001</t>
  </si>
  <si>
    <t>20.4.2005</t>
  </si>
  <si>
    <t>27.11.2002</t>
  </si>
  <si>
    <t>07.10.2003</t>
  </si>
  <si>
    <t>30.5.2003</t>
  </si>
  <si>
    <t>18.4.2006</t>
  </si>
  <si>
    <t>19.9.2007</t>
  </si>
  <si>
    <t>14.04.2004</t>
  </si>
  <si>
    <t>9.9.2003</t>
  </si>
  <si>
    <t>29.10.2005</t>
  </si>
  <si>
    <t>IBDRM</t>
  </si>
  <si>
    <t>0446R</t>
  </si>
  <si>
    <t>0666R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</si>
</sst>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"/>
    <numFmt numFmtId="166" formatCode="0.0000"/>
    <numFmt numFmtId="167" formatCode="#,##0.0000"/>
    <numFmt numFmtId="168" formatCode="#,##0.000"/>
  </numFmts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9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rgb="FF33CCCC"/>
      </patternFill>
    </fill>
    <fill>
      <patternFill patternType="solid">
        <fgColor theme="5" tint="0.79998168889431442"/>
        <bgColor rgb="FFFFFF99"/>
      </patternFill>
    </fill>
    <fill>
      <patternFill patternType="solid">
        <fgColor theme="5" tint="0.79998168889431442"/>
        <bgColor rgb="FF993366"/>
      </patternFill>
    </fill>
    <fill>
      <patternFill patternType="solid">
        <fgColor theme="5" tint="0.79998168889431442"/>
        <bgColor rgb="FF99CCFF"/>
      </patternFill>
    </fill>
    <fill>
      <patternFill patternType="solid">
        <fgColor theme="5" tint="0.79998168889431442"/>
        <bgColor rgb="FFCCFFCC"/>
      </patternFill>
    </fill>
    <fill>
      <patternFill patternType="solid">
        <fgColor theme="5" tint="0.79998168889431442"/>
        <bgColor rgb="FFFFE598"/>
      </patternFill>
    </fill>
    <fill>
      <patternFill patternType="solid">
        <fgColor theme="5" tint="0.79998168889431442"/>
        <bgColor rgb="FFFFD965"/>
      </patternFill>
    </fill>
    <fill>
      <patternFill patternType="solid">
        <fgColor theme="5" tint="0.79998168889431442"/>
        <bgColor rgb="FFCFE2F3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2" fontId="1" fillId="4" borderId="0" xfId="0" applyNumberFormat="1" applyFont="1" applyFill="1" applyBorder="1" applyAlignment="1">
      <alignment horizontal="center" vertical="center" wrapText="1"/>
    </xf>
    <xf numFmtId="164" fontId="1" fillId="4" borderId="0" xfId="0" applyNumberFormat="1" applyFont="1" applyFill="1" applyBorder="1" applyAlignment="1">
      <alignment horizontal="center" vertical="center" wrapText="1"/>
    </xf>
    <xf numFmtId="165" fontId="1" fillId="4" borderId="0" xfId="0" applyNumberFormat="1" applyFont="1" applyFill="1" applyBorder="1" applyAlignment="1">
      <alignment horizontal="center" vertical="center" wrapText="1"/>
    </xf>
    <xf numFmtId="166" fontId="1" fillId="4" borderId="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6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49" fontId="0" fillId="2" borderId="0" xfId="0" applyNumberFormat="1" applyFont="1" applyFill="1" applyAlignment="1">
      <alignment horizontal="center" vertical="center" wrapText="1"/>
    </xf>
    <xf numFmtId="0" fontId="0" fillId="5" borderId="0" xfId="0" applyFont="1" applyFill="1" applyAlignment="1">
      <alignment horizontal="center" vertical="center" wrapText="1"/>
    </xf>
    <xf numFmtId="0" fontId="0" fillId="5" borderId="0" xfId="0" applyFont="1" applyFill="1" applyAlignment="1">
      <alignment horizontal="center" vertical="center"/>
    </xf>
    <xf numFmtId="0" fontId="0" fillId="6" borderId="0" xfId="0" applyFont="1" applyFill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0" fontId="0" fillId="2" borderId="0" xfId="0" applyNumberFormat="1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165" fontId="0" fillId="4" borderId="0" xfId="0" applyNumberFormat="1" applyFont="1" applyFill="1" applyAlignment="1">
      <alignment horizontal="center" vertical="center" wrapText="1"/>
    </xf>
    <xf numFmtId="164" fontId="0" fillId="4" borderId="0" xfId="0" applyNumberFormat="1" applyFont="1" applyFill="1" applyAlignment="1">
      <alignment horizontal="center" vertical="center" wrapText="1"/>
    </xf>
    <xf numFmtId="2" fontId="3" fillId="4" borderId="0" xfId="0" applyNumberFormat="1" applyFont="1" applyFill="1" applyAlignment="1">
      <alignment horizontal="center" vertical="center" wrapText="1"/>
    </xf>
    <xf numFmtId="2" fontId="0" fillId="4" borderId="0" xfId="0" applyNumberFormat="1" applyFont="1" applyFill="1" applyAlignment="1">
      <alignment horizontal="center" vertical="center" wrapText="1"/>
    </xf>
    <xf numFmtId="0" fontId="0" fillId="8" borderId="0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0" fillId="9" borderId="0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0" fillId="10" borderId="0" xfId="0" applyFont="1" applyFill="1" applyBorder="1" applyAlignment="1">
      <alignment horizontal="center" vertical="center" wrapText="1"/>
    </xf>
    <xf numFmtId="0" fontId="0" fillId="11" borderId="0" xfId="0" applyFont="1" applyFill="1" applyBorder="1" applyAlignment="1">
      <alignment horizontal="center" vertical="center" wrapText="1"/>
    </xf>
    <xf numFmtId="0" fontId="0" fillId="11" borderId="2" xfId="0" applyFont="1" applyFill="1" applyBorder="1" applyAlignment="1">
      <alignment horizontal="center" vertical="center" wrapText="1"/>
    </xf>
    <xf numFmtId="0" fontId="4" fillId="12" borderId="0" xfId="0" applyFont="1" applyFill="1" applyBorder="1" applyAlignment="1">
      <alignment horizontal="center" vertical="center" wrapText="1"/>
    </xf>
    <xf numFmtId="0" fontId="0" fillId="12" borderId="0" xfId="0" applyFont="1" applyFill="1" applyBorder="1" applyAlignment="1">
      <alignment horizontal="center" vertical="center" wrapText="1"/>
    </xf>
    <xf numFmtId="2" fontId="3" fillId="13" borderId="0" xfId="0" applyNumberFormat="1" applyFont="1" applyFill="1" applyBorder="1" applyAlignment="1">
      <alignment horizontal="center" vertical="center" wrapText="1"/>
    </xf>
    <xf numFmtId="165" fontId="0" fillId="13" borderId="0" xfId="0" applyNumberFormat="1" applyFont="1" applyFill="1" applyBorder="1" applyAlignment="1">
      <alignment horizontal="center" vertical="center" wrapText="1"/>
    </xf>
    <xf numFmtId="166" fontId="0" fillId="13" borderId="0" xfId="0" applyNumberFormat="1" applyFont="1" applyFill="1" applyBorder="1" applyAlignment="1">
      <alignment horizontal="center" vertical="center" wrapText="1"/>
    </xf>
    <xf numFmtId="165" fontId="3" fillId="13" borderId="0" xfId="0" applyNumberFormat="1" applyFont="1" applyFill="1" applyBorder="1" applyAlignment="1">
      <alignment horizontal="center" vertical="center" wrapText="1"/>
    </xf>
    <xf numFmtId="165" fontId="3" fillId="14" borderId="0" xfId="0" applyNumberFormat="1" applyFont="1" applyFill="1" applyBorder="1" applyAlignment="1">
      <alignment horizontal="center" vertical="center" wrapText="1"/>
    </xf>
    <xf numFmtId="165" fontId="5" fillId="14" borderId="0" xfId="0" applyNumberFormat="1" applyFont="1" applyFill="1" applyBorder="1" applyAlignment="1">
      <alignment horizontal="center" vertical="center" wrapText="1"/>
    </xf>
    <xf numFmtId="166" fontId="0" fillId="14" borderId="0" xfId="0" applyNumberFormat="1" applyFont="1" applyFill="1" applyBorder="1" applyAlignment="1">
      <alignment horizontal="center" vertical="center" wrapText="1"/>
    </xf>
    <xf numFmtId="165" fontId="0" fillId="14" borderId="0" xfId="0" applyNumberFormat="1" applyFont="1" applyFill="1" applyBorder="1" applyAlignment="1">
      <alignment horizontal="center" vertical="center" wrapText="1"/>
    </xf>
    <xf numFmtId="166" fontId="3" fillId="14" borderId="0" xfId="0" applyNumberFormat="1" applyFont="1" applyFill="1" applyBorder="1" applyAlignment="1">
      <alignment horizontal="center" vertical="center" wrapText="1"/>
    </xf>
    <xf numFmtId="0" fontId="3" fillId="14" borderId="0" xfId="0" applyFont="1" applyFill="1" applyBorder="1" applyAlignment="1">
      <alignment horizontal="center" vertical="center" wrapText="1"/>
    </xf>
    <xf numFmtId="165" fontId="0" fillId="4" borderId="0" xfId="0" applyNumberFormat="1" applyFont="1" applyFill="1" applyAlignment="1">
      <alignment horizontal="center" vertical="center"/>
    </xf>
    <xf numFmtId="164" fontId="0" fillId="4" borderId="0" xfId="0" applyNumberFormat="1" applyFont="1" applyFill="1" applyAlignment="1">
      <alignment horizontal="center" vertical="center"/>
    </xf>
    <xf numFmtId="1" fontId="0" fillId="4" borderId="0" xfId="0" applyNumberFormat="1" applyFont="1" applyFill="1" applyAlignment="1">
      <alignment horizontal="center" vertical="center"/>
    </xf>
    <xf numFmtId="2" fontId="0" fillId="4" borderId="0" xfId="0" applyNumberFormat="1" applyFont="1" applyFill="1" applyAlignment="1">
      <alignment horizontal="center" vertical="center"/>
    </xf>
    <xf numFmtId="166" fontId="0" fillId="4" borderId="0" xfId="0" applyNumberFormat="1" applyFont="1" applyFill="1" applyAlignment="1">
      <alignment horizontal="center" vertical="center"/>
    </xf>
    <xf numFmtId="0" fontId="0" fillId="4" borderId="0" xfId="0" applyNumberFormat="1" applyFont="1" applyFill="1" applyAlignment="1">
      <alignment horizontal="center" vertical="center"/>
    </xf>
    <xf numFmtId="165" fontId="6" fillId="4" borderId="0" xfId="0" applyNumberFormat="1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" fontId="6" fillId="4" borderId="0" xfId="0" applyNumberFormat="1" applyFont="1" applyFill="1" applyAlignment="1">
      <alignment horizontal="center" vertical="center"/>
    </xf>
    <xf numFmtId="2" fontId="6" fillId="4" borderId="0" xfId="0" applyNumberFormat="1" applyFont="1" applyFill="1" applyAlignment="1">
      <alignment horizontal="center" vertical="center"/>
    </xf>
    <xf numFmtId="0" fontId="6" fillId="15" borderId="0" xfId="0" applyFont="1" applyFill="1" applyAlignment="1">
      <alignment horizontal="center" vertical="center"/>
    </xf>
    <xf numFmtId="166" fontId="3" fillId="4" borderId="0" xfId="0" applyNumberFormat="1" applyFont="1" applyFill="1" applyAlignment="1">
      <alignment horizontal="center" vertical="center"/>
    </xf>
    <xf numFmtId="1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7" fontId="3" fillId="4" borderId="0" xfId="0" applyNumberFormat="1" applyFont="1" applyFill="1" applyAlignment="1">
      <alignment horizontal="center" vertical="center"/>
    </xf>
    <xf numFmtId="168" fontId="3" fillId="4" borderId="0" xfId="0" applyNumberFormat="1" applyFont="1" applyFill="1" applyAlignment="1">
      <alignment horizontal="center" vertical="center"/>
    </xf>
    <xf numFmtId="1" fontId="0" fillId="7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4" fontId="0" fillId="2" borderId="0" xfId="0" applyNumberFormat="1" applyFont="1" applyFill="1" applyAlignment="1">
      <alignment horizontal="center" vertical="center"/>
    </xf>
    <xf numFmtId="1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64" fontId="0" fillId="2" borderId="0" xfId="0" applyNumberFormat="1" applyFont="1" applyFill="1" applyAlignment="1">
      <alignment horizontal="center" vertical="center" wrapText="1"/>
    </xf>
    <xf numFmtId="164" fontId="0" fillId="7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Z25"/>
  <sheetViews>
    <sheetView tabSelected="1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AQ7" sqref="AQ7:BW7"/>
    </sheetView>
  </sheetViews>
  <sheetFormatPr defaultRowHeight="15" x14ac:dyDescent="0.25"/>
  <cols>
    <col min="1" max="1" width="9.140625" style="5"/>
    <col min="2" max="2" width="14.28515625" style="5" customWidth="1"/>
    <col min="3" max="3" width="12.28515625" style="68" customWidth="1"/>
    <col min="4" max="4" width="14.7109375" style="69" customWidth="1"/>
    <col min="5" max="5" width="21" style="5" customWidth="1"/>
    <col min="6" max="6" width="27" style="69" bestFit="1" customWidth="1"/>
    <col min="7" max="17" width="13.5703125" style="8" customWidth="1"/>
    <col min="18" max="18" width="13.5703125" style="9" customWidth="1"/>
    <col min="19" max="23" width="13.5703125" style="8" customWidth="1"/>
    <col min="24" max="24" width="21.42578125" style="6" customWidth="1"/>
    <col min="25" max="26" width="16.42578125" style="6" customWidth="1"/>
    <col min="27" max="27" width="18.7109375" style="6" customWidth="1"/>
    <col min="28" max="30" width="17.85546875" style="6" customWidth="1"/>
    <col min="31" max="31" width="14.140625" style="11" customWidth="1"/>
    <col min="32" max="32" width="13.85546875" style="11" customWidth="1"/>
    <col min="33" max="33" width="8.7109375" style="11" bestFit="1" customWidth="1"/>
    <col min="34" max="34" width="11.5703125" style="11" customWidth="1"/>
    <col min="35" max="35" width="18.140625" style="11" customWidth="1"/>
    <col min="36" max="36" width="17" style="11" customWidth="1"/>
    <col min="37" max="37" width="13.7109375" style="11" customWidth="1"/>
    <col min="38" max="38" width="14.5703125" style="11" bestFit="1" customWidth="1"/>
    <col min="39" max="39" width="11.7109375" style="11" customWidth="1"/>
    <col min="40" max="41" width="11" style="11" customWidth="1"/>
    <col min="42" max="42" width="8" style="11" bestFit="1" customWidth="1"/>
    <col min="43" max="74" width="8" style="13" customWidth="1"/>
    <col min="75" max="75" width="8.42578125" style="13" customWidth="1"/>
    <col min="76" max="76" width="15.5703125" style="6" customWidth="1"/>
    <col min="77" max="77" width="9.42578125" style="6" customWidth="1"/>
    <col min="78" max="78" width="11.7109375" style="6" bestFit="1" customWidth="1"/>
    <col min="79" max="79" width="8.28515625" style="6" bestFit="1" customWidth="1"/>
    <col min="80" max="80" width="8.85546875" style="6" bestFit="1" customWidth="1"/>
    <col min="81" max="81" width="5.140625" style="13" bestFit="1" customWidth="1"/>
    <col min="82" max="82" width="10.42578125" style="13" customWidth="1"/>
    <col min="83" max="83" width="7.42578125" style="13" bestFit="1" customWidth="1"/>
    <col min="84" max="84" width="8.5703125" style="13" bestFit="1" customWidth="1"/>
    <col min="85" max="85" width="11.28515625" style="13" customWidth="1"/>
    <col min="86" max="86" width="12.5703125" style="13" customWidth="1"/>
    <col min="87" max="87" width="11.7109375" style="13" customWidth="1"/>
    <col min="88" max="88" width="12.42578125" style="13" customWidth="1"/>
    <col min="89" max="89" width="10" style="15" bestFit="1" customWidth="1"/>
    <col min="90" max="90" width="7.5703125" style="15" bestFit="1" customWidth="1"/>
    <col min="91" max="91" width="8.85546875" style="15" bestFit="1" customWidth="1"/>
    <col min="92" max="92" width="11.42578125" style="15" customWidth="1"/>
    <col min="93" max="93" width="12.140625" style="15" customWidth="1"/>
    <col min="94" max="94" width="6.42578125" style="15" bestFit="1" customWidth="1"/>
    <col min="95" max="95" width="12.42578125" style="15" customWidth="1"/>
    <col min="96" max="96" width="9.140625" style="23"/>
    <col min="97" max="97" width="15" style="23" customWidth="1"/>
    <col min="98" max="98" width="14.5703125" style="23" customWidth="1"/>
    <col min="99" max="120" width="9.140625" style="15"/>
    <col min="121" max="182" width="17.28515625" style="13" customWidth="1"/>
    <col min="183" max="16384" width="9.140625" style="5"/>
  </cols>
  <sheetData>
    <row r="1" spans="1:182" ht="66.75" customHeight="1" x14ac:dyDescent="0.25">
      <c r="A1" s="5" t="s">
        <v>32</v>
      </c>
      <c r="B1" s="7" t="s">
        <v>0</v>
      </c>
      <c r="C1" s="80" t="s">
        <v>1</v>
      </c>
      <c r="D1" s="67" t="s">
        <v>2</v>
      </c>
      <c r="E1" s="7" t="s">
        <v>86</v>
      </c>
      <c r="F1" s="69" t="s">
        <v>3</v>
      </c>
      <c r="G1" s="8" t="s">
        <v>13</v>
      </c>
      <c r="H1" s="8" t="s">
        <v>14</v>
      </c>
      <c r="I1" s="8" t="s">
        <v>34</v>
      </c>
      <c r="J1" s="8" t="s">
        <v>35</v>
      </c>
      <c r="K1" s="8" t="s">
        <v>36</v>
      </c>
      <c r="L1" s="8" t="s">
        <v>49</v>
      </c>
      <c r="M1" s="8" t="s">
        <v>50</v>
      </c>
      <c r="N1" s="8" t="s">
        <v>37</v>
      </c>
      <c r="O1" s="8" t="s">
        <v>38</v>
      </c>
      <c r="P1" s="8" t="s">
        <v>223</v>
      </c>
      <c r="Q1" s="8" t="s">
        <v>15</v>
      </c>
      <c r="R1" s="9" t="s">
        <v>39</v>
      </c>
      <c r="S1" s="8" t="s">
        <v>40</v>
      </c>
      <c r="T1" s="8" t="s">
        <v>41</v>
      </c>
      <c r="U1" s="8" t="s">
        <v>42</v>
      </c>
      <c r="V1" s="8" t="s">
        <v>43</v>
      </c>
      <c r="W1" s="8" t="s">
        <v>44</v>
      </c>
      <c r="X1" s="6" t="s">
        <v>104</v>
      </c>
      <c r="Y1" s="6" t="s">
        <v>45</v>
      </c>
      <c r="Z1" s="6" t="s">
        <v>46</v>
      </c>
      <c r="AA1" s="6" t="s">
        <v>47</v>
      </c>
      <c r="AB1" s="6" t="s">
        <v>48</v>
      </c>
      <c r="AC1" s="6" t="s">
        <v>105</v>
      </c>
      <c r="AD1" s="6" t="s">
        <v>106</v>
      </c>
      <c r="AE1" s="10" t="s">
        <v>53</v>
      </c>
      <c r="AF1" s="10" t="s">
        <v>4</v>
      </c>
      <c r="AG1" s="11" t="s">
        <v>5</v>
      </c>
      <c r="AH1" s="11" t="s">
        <v>54</v>
      </c>
      <c r="AI1" s="11" t="s">
        <v>55</v>
      </c>
      <c r="AJ1" s="11" t="s">
        <v>56</v>
      </c>
      <c r="AK1" s="10" t="s">
        <v>6</v>
      </c>
      <c r="AL1" s="11" t="s">
        <v>7</v>
      </c>
      <c r="AM1" s="10" t="s">
        <v>8</v>
      </c>
      <c r="AN1" s="10" t="s">
        <v>57</v>
      </c>
      <c r="AO1" s="10" t="s">
        <v>58</v>
      </c>
      <c r="AP1" s="10" t="s">
        <v>31</v>
      </c>
      <c r="AQ1" s="1" t="s">
        <v>59</v>
      </c>
      <c r="AR1" s="1" t="s">
        <v>61</v>
      </c>
      <c r="AS1" s="1" t="s">
        <v>62</v>
      </c>
      <c r="AT1" s="1" t="s">
        <v>63</v>
      </c>
      <c r="AU1" s="1" t="s">
        <v>109</v>
      </c>
      <c r="AV1" s="1" t="s">
        <v>108</v>
      </c>
      <c r="AW1" s="1" t="s">
        <v>110</v>
      </c>
      <c r="AX1" s="1" t="s">
        <v>64</v>
      </c>
      <c r="AY1" s="1" t="s">
        <v>65</v>
      </c>
      <c r="AZ1" s="1" t="s">
        <v>66</v>
      </c>
      <c r="BA1" s="1" t="s">
        <v>67</v>
      </c>
      <c r="BB1" s="1" t="s">
        <v>68</v>
      </c>
      <c r="BC1" s="1" t="s">
        <v>69</v>
      </c>
      <c r="BD1" s="1" t="s">
        <v>70</v>
      </c>
      <c r="BE1" s="1" t="s">
        <v>71</v>
      </c>
      <c r="BF1" s="1" t="s">
        <v>72</v>
      </c>
      <c r="BG1" s="1" t="s">
        <v>111</v>
      </c>
      <c r="BH1" s="2" t="s">
        <v>73</v>
      </c>
      <c r="BI1" s="2" t="s">
        <v>74</v>
      </c>
      <c r="BJ1" s="2" t="s">
        <v>75</v>
      </c>
      <c r="BK1" s="2" t="s">
        <v>76</v>
      </c>
      <c r="BL1" s="2" t="s">
        <v>77</v>
      </c>
      <c r="BM1" s="3" t="s">
        <v>78</v>
      </c>
      <c r="BN1" s="3" t="s">
        <v>79</v>
      </c>
      <c r="BO1" s="4" t="s">
        <v>80</v>
      </c>
      <c r="BP1" s="1" t="s">
        <v>81</v>
      </c>
      <c r="BQ1" s="1" t="s">
        <v>113</v>
      </c>
      <c r="BR1" s="1" t="s">
        <v>112</v>
      </c>
      <c r="BS1" s="4" t="s">
        <v>82</v>
      </c>
      <c r="BT1" s="4" t="s">
        <v>83</v>
      </c>
      <c r="BU1" s="4" t="s">
        <v>84</v>
      </c>
      <c r="BV1" s="4" t="s">
        <v>85</v>
      </c>
      <c r="BW1" s="1" t="s">
        <v>60</v>
      </c>
      <c r="BX1" s="12" t="s">
        <v>9</v>
      </c>
      <c r="BY1" s="12" t="s">
        <v>52</v>
      </c>
      <c r="BZ1" s="6" t="s">
        <v>10</v>
      </c>
      <c r="CA1" s="12" t="s">
        <v>11</v>
      </c>
      <c r="CB1" s="12" t="s">
        <v>12</v>
      </c>
      <c r="CC1" s="13" t="s">
        <v>16</v>
      </c>
      <c r="CD1" s="14" t="s">
        <v>17</v>
      </c>
      <c r="CE1" s="14" t="s">
        <v>18</v>
      </c>
      <c r="CF1" s="14" t="s">
        <v>19</v>
      </c>
      <c r="CG1" s="14" t="s">
        <v>20</v>
      </c>
      <c r="CH1" s="14" t="s">
        <v>21</v>
      </c>
      <c r="CI1" s="14" t="s">
        <v>22</v>
      </c>
      <c r="CJ1" s="14" t="s">
        <v>23</v>
      </c>
      <c r="CK1" s="15" t="s">
        <v>24</v>
      </c>
      <c r="CL1" s="16" t="s">
        <v>25</v>
      </c>
      <c r="CM1" s="16" t="s">
        <v>26</v>
      </c>
      <c r="CN1" s="16" t="s">
        <v>27</v>
      </c>
      <c r="CO1" s="16" t="s">
        <v>28</v>
      </c>
      <c r="CP1" s="16" t="s">
        <v>29</v>
      </c>
      <c r="CQ1" s="16" t="s">
        <v>30</v>
      </c>
      <c r="CR1" s="23" t="s">
        <v>103</v>
      </c>
      <c r="CS1" s="26" t="s">
        <v>101</v>
      </c>
      <c r="CT1" s="26" t="s">
        <v>102</v>
      </c>
      <c r="CU1" s="25" t="s">
        <v>127</v>
      </c>
      <c r="CV1" s="25" t="s">
        <v>128</v>
      </c>
      <c r="CW1" s="25" t="s">
        <v>129</v>
      </c>
      <c r="CX1" s="25" t="s">
        <v>130</v>
      </c>
      <c r="CY1" s="25" t="s">
        <v>131</v>
      </c>
      <c r="CZ1" s="25" t="s">
        <v>132</v>
      </c>
      <c r="DA1" s="25" t="s">
        <v>133</v>
      </c>
      <c r="DB1" s="25" t="s">
        <v>134</v>
      </c>
      <c r="DC1" s="25" t="s">
        <v>135</v>
      </c>
      <c r="DD1" s="25" t="s">
        <v>136</v>
      </c>
      <c r="DE1" s="25" t="s">
        <v>137</v>
      </c>
      <c r="DF1" s="25" t="s">
        <v>138</v>
      </c>
      <c r="DG1" s="25" t="s">
        <v>139</v>
      </c>
      <c r="DH1" s="25" t="s">
        <v>140</v>
      </c>
      <c r="DI1" s="25" t="s">
        <v>141</v>
      </c>
      <c r="DJ1" s="25" t="s">
        <v>142</v>
      </c>
      <c r="DK1" s="25" t="s">
        <v>143</v>
      </c>
      <c r="DL1" s="25" t="s">
        <v>144</v>
      </c>
      <c r="DM1" s="25" t="s">
        <v>145</v>
      </c>
      <c r="DN1" s="25" t="s">
        <v>146</v>
      </c>
      <c r="DO1" s="25" t="s">
        <v>147</v>
      </c>
      <c r="DP1" s="25" t="s">
        <v>148</v>
      </c>
      <c r="DQ1" s="27" t="s">
        <v>149</v>
      </c>
      <c r="DR1" s="27" t="s">
        <v>150</v>
      </c>
      <c r="DS1" s="28" t="s">
        <v>151</v>
      </c>
      <c r="DT1" s="29" t="s">
        <v>152</v>
      </c>
      <c r="DU1" s="29" t="s">
        <v>153</v>
      </c>
      <c r="DV1" s="27" t="s">
        <v>154</v>
      </c>
      <c r="DW1" s="30" t="s">
        <v>155</v>
      </c>
      <c r="DX1" s="30" t="s">
        <v>156</v>
      </c>
      <c r="DY1" s="30" t="s">
        <v>157</v>
      </c>
      <c r="DZ1" s="30" t="s">
        <v>158</v>
      </c>
      <c r="EA1" s="30" t="s">
        <v>159</v>
      </c>
      <c r="EB1" s="30" t="s">
        <v>160</v>
      </c>
      <c r="EC1" s="31" t="s">
        <v>161</v>
      </c>
      <c r="ED1" s="32" t="s">
        <v>162</v>
      </c>
      <c r="EE1" s="31" t="s">
        <v>163</v>
      </c>
      <c r="EF1" s="31" t="s">
        <v>164</v>
      </c>
      <c r="EG1" s="33" t="s">
        <v>165</v>
      </c>
      <c r="EH1" s="33" t="s">
        <v>166</v>
      </c>
      <c r="EI1" s="33" t="s">
        <v>167</v>
      </c>
      <c r="EJ1" s="33" t="s">
        <v>168</v>
      </c>
      <c r="EK1" s="31" t="s">
        <v>169</v>
      </c>
      <c r="EL1" s="34" t="s">
        <v>170</v>
      </c>
      <c r="EM1" s="35" t="s">
        <v>171</v>
      </c>
      <c r="EN1" s="35" t="s">
        <v>172</v>
      </c>
      <c r="EO1" s="35" t="s">
        <v>173</v>
      </c>
      <c r="EP1" s="36" t="s">
        <v>174</v>
      </c>
      <c r="EQ1" s="36" t="s">
        <v>175</v>
      </c>
      <c r="ER1" s="36" t="s">
        <v>176</v>
      </c>
      <c r="ES1" s="37" t="s">
        <v>177</v>
      </c>
      <c r="ET1" s="38" t="s">
        <v>178</v>
      </c>
      <c r="EU1" s="39" t="s">
        <v>179</v>
      </c>
      <c r="EV1" s="39" t="s">
        <v>180</v>
      </c>
      <c r="EW1" s="39" t="s">
        <v>181</v>
      </c>
      <c r="EX1" s="31" t="s">
        <v>182</v>
      </c>
      <c r="EY1" s="31" t="s">
        <v>183</v>
      </c>
      <c r="EZ1" s="31" t="s">
        <v>184</v>
      </c>
      <c r="FA1" s="31" t="s">
        <v>185</v>
      </c>
      <c r="FB1" s="40" t="s">
        <v>186</v>
      </c>
      <c r="FC1" s="40" t="s">
        <v>187</v>
      </c>
      <c r="FD1" s="41" t="s">
        <v>188</v>
      </c>
      <c r="FE1" s="42" t="s">
        <v>189</v>
      </c>
      <c r="FF1" s="41" t="s">
        <v>190</v>
      </c>
      <c r="FG1" s="41" t="s">
        <v>191</v>
      </c>
      <c r="FH1" s="43" t="s">
        <v>192</v>
      </c>
      <c r="FI1" s="43" t="s">
        <v>193</v>
      </c>
      <c r="FJ1" s="43" t="s">
        <v>194</v>
      </c>
      <c r="FK1" s="44" t="s">
        <v>195</v>
      </c>
      <c r="FL1" s="44" t="s">
        <v>196</v>
      </c>
      <c r="FM1" s="45" t="s">
        <v>197</v>
      </c>
      <c r="FN1" s="46" t="s">
        <v>198</v>
      </c>
      <c r="FO1" s="47" t="s">
        <v>199</v>
      </c>
      <c r="FP1" s="47" t="s">
        <v>200</v>
      </c>
      <c r="FQ1" s="48" t="s">
        <v>201</v>
      </c>
      <c r="FR1" s="46" t="s">
        <v>202</v>
      </c>
      <c r="FS1" s="44" t="s">
        <v>203</v>
      </c>
      <c r="FT1" s="49" t="s">
        <v>204</v>
      </c>
      <c r="FU1" s="49" t="s">
        <v>205</v>
      </c>
      <c r="FV1" s="49" t="s">
        <v>206</v>
      </c>
      <c r="FW1" s="49" t="s">
        <v>207</v>
      </c>
      <c r="FX1" s="49" t="s">
        <v>208</v>
      </c>
      <c r="FY1" s="49" t="s">
        <v>209</v>
      </c>
      <c r="FZ1" s="49" t="s">
        <v>210</v>
      </c>
    </row>
    <row r="2" spans="1:182" x14ac:dyDescent="0.25">
      <c r="A2" s="5" t="s">
        <v>33</v>
      </c>
      <c r="B2" s="5">
        <v>0</v>
      </c>
      <c r="C2" s="68">
        <v>37560</v>
      </c>
      <c r="D2" s="68">
        <v>44109</v>
      </c>
      <c r="E2" s="17">
        <v>1</v>
      </c>
      <c r="F2" s="69">
        <v>1</v>
      </c>
      <c r="G2" s="8">
        <v>78</v>
      </c>
      <c r="H2" s="8">
        <v>179.5</v>
      </c>
      <c r="I2" s="8">
        <v>32</v>
      </c>
      <c r="J2" s="8">
        <v>9.6</v>
      </c>
      <c r="K2" s="8">
        <v>14.1</v>
      </c>
      <c r="L2" s="8">
        <v>48</v>
      </c>
      <c r="M2" s="8">
        <v>44</v>
      </c>
      <c r="N2" s="8">
        <v>4</v>
      </c>
      <c r="O2" s="8">
        <v>14.2</v>
      </c>
      <c r="P2" s="8">
        <v>11.1</v>
      </c>
      <c r="Q2" s="8">
        <v>24.1</v>
      </c>
      <c r="R2" s="9" t="s">
        <v>51</v>
      </c>
      <c r="S2" s="8">
        <v>1996</v>
      </c>
      <c r="T2" s="8">
        <v>66.900000000000006</v>
      </c>
      <c r="U2" s="8">
        <v>85.8</v>
      </c>
      <c r="V2" s="8">
        <v>49</v>
      </c>
      <c r="W2" s="8">
        <v>62.8</v>
      </c>
      <c r="X2" s="6">
        <v>1922</v>
      </c>
      <c r="Y2" s="6">
        <v>1940</v>
      </c>
      <c r="Z2" s="6">
        <v>270</v>
      </c>
      <c r="AA2" s="6">
        <v>268</v>
      </c>
      <c r="AB2" s="6">
        <v>0.99</v>
      </c>
      <c r="AE2" s="11">
        <v>3212</v>
      </c>
      <c r="AF2" s="11">
        <v>337.27</v>
      </c>
      <c r="AG2" s="11">
        <v>128.72999999999999</v>
      </c>
      <c r="AH2" s="11">
        <v>45.45</v>
      </c>
      <c r="AI2" s="11">
        <v>24.6</v>
      </c>
      <c r="AJ2" s="11">
        <v>19.100000000000001</v>
      </c>
      <c r="AK2" s="11">
        <v>157.05000000000001</v>
      </c>
      <c r="AL2" s="11">
        <v>1213.3800000000001</v>
      </c>
      <c r="AM2" s="76">
        <v>9.7200000000000006</v>
      </c>
      <c r="AN2" s="11">
        <v>19.809999999999999</v>
      </c>
      <c r="AO2" s="11">
        <v>519.92999999999995</v>
      </c>
      <c r="AP2" s="11">
        <v>4</v>
      </c>
      <c r="BX2" s="6">
        <v>2.2025000000000001</v>
      </c>
      <c r="BY2" s="6">
        <v>224.8235294117647</v>
      </c>
      <c r="BZ2" s="6">
        <v>66.882352941176464</v>
      </c>
      <c r="CA2" s="6">
        <f t="shared" ref="CA2:CA21" si="0">BY2+BZ2</f>
        <v>291.70588235294116</v>
      </c>
      <c r="CB2" s="6">
        <v>632.94705882352946</v>
      </c>
      <c r="CC2" s="13">
        <f t="shared" ref="CC2:CC21" si="1">SUM(CD2:CJ2)</f>
        <v>2</v>
      </c>
      <c r="CD2" s="13">
        <v>0</v>
      </c>
      <c r="CE2" s="13">
        <v>0</v>
      </c>
      <c r="CF2" s="13">
        <v>1</v>
      </c>
      <c r="CG2" s="13">
        <v>0</v>
      </c>
      <c r="CH2" s="13">
        <v>1</v>
      </c>
      <c r="CI2" s="13">
        <v>0</v>
      </c>
      <c r="CJ2" s="13">
        <v>0</v>
      </c>
      <c r="CK2" s="15">
        <f>CL2+CM2+CN2+CO2+CP2+CQ2</f>
        <v>164</v>
      </c>
      <c r="CL2" s="15">
        <v>32</v>
      </c>
      <c r="CM2" s="15">
        <v>15</v>
      </c>
      <c r="CN2" s="15">
        <v>32</v>
      </c>
      <c r="CO2" s="15">
        <v>57</v>
      </c>
      <c r="CP2" s="15">
        <v>15</v>
      </c>
      <c r="CQ2" s="15">
        <v>13</v>
      </c>
      <c r="CR2" s="78">
        <v>94.6</v>
      </c>
      <c r="CS2" s="78">
        <v>91.7</v>
      </c>
      <c r="CT2" s="78">
        <v>100</v>
      </c>
      <c r="CU2" s="21">
        <v>6.89</v>
      </c>
      <c r="CV2" s="21">
        <v>16.170000000000002</v>
      </c>
      <c r="CW2" s="21">
        <v>12.29</v>
      </c>
      <c r="CX2" s="21">
        <v>34.21</v>
      </c>
      <c r="CY2" s="21">
        <v>9.2799999999999994</v>
      </c>
      <c r="CZ2" s="21">
        <v>0.32</v>
      </c>
      <c r="DA2" s="21">
        <v>36.04</v>
      </c>
      <c r="DB2" s="21">
        <v>37.229999999999997</v>
      </c>
      <c r="DC2" s="21">
        <v>7.04</v>
      </c>
      <c r="DD2" s="21">
        <v>4.91</v>
      </c>
      <c r="DE2" s="21">
        <v>0</v>
      </c>
      <c r="DF2" s="21">
        <v>13.64</v>
      </c>
      <c r="DG2" s="21">
        <v>86.36</v>
      </c>
      <c r="DH2" s="21">
        <v>0</v>
      </c>
      <c r="DI2" s="21">
        <v>0</v>
      </c>
      <c r="DJ2" s="21">
        <v>0</v>
      </c>
      <c r="DK2" s="21">
        <v>0</v>
      </c>
      <c r="DL2" s="21">
        <v>100</v>
      </c>
      <c r="DM2" s="21">
        <v>0</v>
      </c>
      <c r="DN2" s="21">
        <v>0</v>
      </c>
      <c r="DO2" s="21"/>
      <c r="DP2" s="21"/>
      <c r="DQ2" s="50">
        <v>27.832999999999998</v>
      </c>
      <c r="DR2" s="50">
        <v>1.7889999999999999</v>
      </c>
      <c r="DS2" s="51">
        <v>-15</v>
      </c>
      <c r="DT2" s="52">
        <v>1</v>
      </c>
      <c r="DU2" s="52">
        <v>1</v>
      </c>
      <c r="DV2" s="50">
        <v>27.3</v>
      </c>
      <c r="DW2" s="53">
        <v>54</v>
      </c>
      <c r="DX2" s="53">
        <v>105.1</v>
      </c>
      <c r="DY2" s="53">
        <v>54.5</v>
      </c>
      <c r="DZ2" s="53">
        <v>86.9</v>
      </c>
      <c r="EA2" s="53">
        <v>100.6</v>
      </c>
      <c r="EB2" s="53">
        <v>60.1</v>
      </c>
      <c r="EC2" s="13">
        <v>0</v>
      </c>
      <c r="ED2" s="13">
        <v>0</v>
      </c>
      <c r="EE2" s="13">
        <v>0</v>
      </c>
      <c r="EF2" s="13">
        <v>0</v>
      </c>
      <c r="EG2" s="13">
        <v>0</v>
      </c>
      <c r="EH2" s="13">
        <v>0</v>
      </c>
      <c r="EI2" s="13">
        <v>0</v>
      </c>
      <c r="EJ2" s="13">
        <v>0</v>
      </c>
      <c r="EK2" s="13">
        <v>0</v>
      </c>
      <c r="EL2" s="13">
        <v>0.21299999999999999</v>
      </c>
      <c r="EM2" s="13">
        <v>0.45600000000000002</v>
      </c>
      <c r="EN2" s="13">
        <v>1.6080000000000001</v>
      </c>
      <c r="EO2" s="13">
        <v>0.495</v>
      </c>
      <c r="EP2" s="13">
        <v>1</v>
      </c>
      <c r="EQ2" s="13">
        <v>1</v>
      </c>
      <c r="ER2" s="13">
        <v>0</v>
      </c>
      <c r="ES2" s="13">
        <v>0</v>
      </c>
      <c r="ET2" s="13">
        <v>178</v>
      </c>
      <c r="EU2" s="13">
        <v>6</v>
      </c>
      <c r="EV2" s="13">
        <v>6</v>
      </c>
      <c r="EW2" s="13">
        <v>143</v>
      </c>
      <c r="EX2" s="13">
        <v>1</v>
      </c>
      <c r="EY2" s="13">
        <v>0</v>
      </c>
      <c r="EZ2" s="13">
        <v>1</v>
      </c>
      <c r="FA2" s="13">
        <v>2</v>
      </c>
      <c r="FB2" s="53">
        <v>4901.1000000000004</v>
      </c>
      <c r="FC2" s="53">
        <v>1694.9</v>
      </c>
      <c r="FD2" s="50">
        <v>74.703000000000003</v>
      </c>
      <c r="FE2" s="54">
        <v>0.3458</v>
      </c>
      <c r="FF2" s="50">
        <v>85.977999999999994</v>
      </c>
      <c r="FG2" s="50">
        <v>108.08</v>
      </c>
      <c r="FH2" s="50">
        <v>66.403000000000006</v>
      </c>
      <c r="FI2" s="50">
        <v>76.576999999999998</v>
      </c>
      <c r="FJ2" s="50">
        <v>94.742999999999995</v>
      </c>
      <c r="FK2" s="50">
        <v>541.04</v>
      </c>
      <c r="FL2" s="50">
        <v>5372.7</v>
      </c>
      <c r="FM2" s="50">
        <v>9.1486000000000001</v>
      </c>
      <c r="FN2" s="54">
        <v>9.9304000000000006</v>
      </c>
      <c r="FO2" s="50">
        <v>76.638000000000005</v>
      </c>
      <c r="FP2" s="50">
        <v>35.707999999999998</v>
      </c>
      <c r="FQ2" s="54">
        <v>12.911</v>
      </c>
      <c r="FR2" s="54">
        <v>25.279</v>
      </c>
      <c r="FS2" s="50">
        <v>105.47</v>
      </c>
      <c r="FT2" s="13">
        <v>0</v>
      </c>
      <c r="FU2" s="13">
        <v>0</v>
      </c>
      <c r="FV2" s="13">
        <v>0</v>
      </c>
      <c r="FW2" s="13">
        <v>0.89300000000000002</v>
      </c>
      <c r="FX2" s="13">
        <v>0</v>
      </c>
      <c r="FY2" s="13">
        <v>0.33300000000000002</v>
      </c>
      <c r="FZ2" s="13">
        <v>1.226</v>
      </c>
    </row>
    <row r="3" spans="1:182" x14ac:dyDescent="0.25">
      <c r="A3" s="5" t="s">
        <v>87</v>
      </c>
      <c r="B3" s="5">
        <v>1</v>
      </c>
      <c r="C3" s="68">
        <v>38769</v>
      </c>
      <c r="D3" s="68">
        <v>44151</v>
      </c>
      <c r="E3" s="5">
        <v>1</v>
      </c>
      <c r="F3" s="69">
        <v>1</v>
      </c>
      <c r="G3" s="8">
        <v>46.8</v>
      </c>
      <c r="H3" s="8">
        <v>163</v>
      </c>
      <c r="I3" s="8">
        <v>24.5</v>
      </c>
      <c r="J3" s="8">
        <v>17.53</v>
      </c>
      <c r="K3" s="8">
        <v>11</v>
      </c>
      <c r="L3" s="8">
        <v>16</v>
      </c>
      <c r="M3" s="8">
        <v>18</v>
      </c>
      <c r="N3" s="18" t="s">
        <v>91</v>
      </c>
      <c r="O3" s="8">
        <v>20.3</v>
      </c>
      <c r="P3" s="8">
        <v>9.5</v>
      </c>
      <c r="Q3" s="8">
        <v>17.600000000000001</v>
      </c>
      <c r="R3" s="9" t="s">
        <v>88</v>
      </c>
      <c r="S3" s="8">
        <v>1360</v>
      </c>
      <c r="T3" s="8">
        <v>37.299999999999997</v>
      </c>
      <c r="U3" s="8">
        <v>79.7</v>
      </c>
      <c r="V3" s="8">
        <v>27.3</v>
      </c>
      <c r="W3" s="8">
        <v>58.3</v>
      </c>
      <c r="X3" s="6">
        <v>1339</v>
      </c>
      <c r="Y3" s="6">
        <v>1294</v>
      </c>
      <c r="Z3" s="6">
        <v>185</v>
      </c>
      <c r="AA3" s="6">
        <v>160</v>
      </c>
      <c r="AB3" s="6">
        <v>0.87</v>
      </c>
      <c r="AC3" s="6">
        <v>46</v>
      </c>
      <c r="AD3" s="6">
        <v>54</v>
      </c>
      <c r="AE3" s="11">
        <v>1662</v>
      </c>
      <c r="AF3" s="11">
        <v>187</v>
      </c>
      <c r="AG3" s="11">
        <v>68</v>
      </c>
      <c r="AH3" s="11">
        <v>6.6</v>
      </c>
      <c r="AI3" s="11">
        <v>3</v>
      </c>
      <c r="AJ3" s="11">
        <v>0.7</v>
      </c>
      <c r="AK3" s="11">
        <v>86.1</v>
      </c>
      <c r="AL3" s="11">
        <v>664</v>
      </c>
      <c r="AM3" s="76">
        <v>11.4</v>
      </c>
      <c r="AN3" s="11">
        <v>13.6</v>
      </c>
      <c r="AO3" s="11">
        <v>270</v>
      </c>
      <c r="AP3" s="11">
        <v>5</v>
      </c>
      <c r="AQ3" s="13">
        <v>934.66715343666658</v>
      </c>
      <c r="AR3" s="13">
        <v>10368</v>
      </c>
      <c r="AS3" s="13">
        <f>1777.84087340667+700</f>
        <v>2477.8408734066697</v>
      </c>
      <c r="AT3" s="13">
        <f>83.4882736626667+32</f>
        <v>115.4882736626667</v>
      </c>
      <c r="AU3" s="13">
        <v>19.48556726266667</v>
      </c>
      <c r="AV3" s="13">
        <v>63.842706400000012</v>
      </c>
      <c r="AW3" s="13">
        <f>75.7960257273333+22</f>
        <v>97.796025727333301</v>
      </c>
      <c r="AX3" s="13">
        <f>27.9775324666667+2</f>
        <v>29.977532466666698</v>
      </c>
      <c r="AY3" s="13">
        <f>30.2584412233333+10</f>
        <v>40.2584412233333</v>
      </c>
      <c r="AZ3" s="13">
        <f>21.406302864+8</f>
        <v>29.406302864000001</v>
      </c>
      <c r="BA3" s="13">
        <v>16.498573533333335</v>
      </c>
      <c r="BB3" s="13">
        <f>454.2663234+20</f>
        <v>474.26632339999998</v>
      </c>
      <c r="BC3" s="13">
        <f>200.06242563+94</f>
        <v>294.06242563000001</v>
      </c>
      <c r="BD3" s="13">
        <f>112.964608248667+40</f>
        <v>152.96460824866699</v>
      </c>
      <c r="BE3" s="13">
        <v>87.097817381333329</v>
      </c>
      <c r="BF3" s="13">
        <v>20.073576144666664</v>
      </c>
      <c r="BG3" s="13">
        <v>0</v>
      </c>
      <c r="BH3" s="13">
        <v>1144.8439035166666</v>
      </c>
      <c r="BI3" s="13">
        <f>3146.46499294333+940</f>
        <v>4086.4649929433299</v>
      </c>
      <c r="BJ3" s="13">
        <f>191.572781893333+660</f>
        <v>851.57278189333306</v>
      </c>
      <c r="BK3" s="13">
        <v>299.99366345999999</v>
      </c>
      <c r="BL3" s="13">
        <v>1196.8762480733335</v>
      </c>
      <c r="BM3" s="13">
        <f>9.20619461733333+9</f>
        <v>18.206194617333331</v>
      </c>
      <c r="BN3" s="13">
        <v>5.6080780479999994</v>
      </c>
      <c r="BO3" s="13">
        <v>1.4286276584666668</v>
      </c>
      <c r="BP3" s="13">
        <v>252.38649712</v>
      </c>
      <c r="BQ3" s="13">
        <v>0</v>
      </c>
      <c r="BR3" s="13">
        <v>1159.3311068</v>
      </c>
      <c r="BS3" s="13">
        <v>0.90248792889999996</v>
      </c>
      <c r="BT3" s="13">
        <v>0.9375834824666669</v>
      </c>
      <c r="BU3" s="13">
        <v>24.562457371333334</v>
      </c>
      <c r="BV3" s="13">
        <v>2.6167668037666667</v>
      </c>
      <c r="BW3" s="13">
        <v>127.93891889666669</v>
      </c>
      <c r="BX3" s="6">
        <v>1.9</v>
      </c>
      <c r="BY3" s="6">
        <v>41.875</v>
      </c>
      <c r="BZ3" s="6">
        <v>1.375</v>
      </c>
      <c r="CA3" s="6">
        <f t="shared" si="0"/>
        <v>43.25</v>
      </c>
      <c r="CB3" s="6">
        <v>93.098124999999996</v>
      </c>
      <c r="CC3" s="13">
        <f t="shared" si="1"/>
        <v>7</v>
      </c>
      <c r="CD3" s="13">
        <v>1</v>
      </c>
      <c r="CE3" s="13">
        <v>2</v>
      </c>
      <c r="CF3" s="13">
        <v>1</v>
      </c>
      <c r="CG3" s="13">
        <v>0</v>
      </c>
      <c r="CH3" s="13">
        <v>1</v>
      </c>
      <c r="CI3" s="13">
        <v>0</v>
      </c>
      <c r="CJ3" s="13">
        <v>2</v>
      </c>
      <c r="CK3" s="15">
        <f>CL3+CM3+CN3+CO3+CP3+CQ3</f>
        <v>129</v>
      </c>
      <c r="CL3" s="15">
        <v>26</v>
      </c>
      <c r="CM3" s="15">
        <v>11</v>
      </c>
      <c r="CN3" s="15">
        <v>26</v>
      </c>
      <c r="CO3" s="15">
        <v>44</v>
      </c>
      <c r="CP3" s="15">
        <v>12</v>
      </c>
      <c r="CQ3" s="15">
        <v>10</v>
      </c>
      <c r="CR3" s="78">
        <v>84.8</v>
      </c>
      <c r="CS3" s="78">
        <v>81.7</v>
      </c>
      <c r="CT3" s="78">
        <v>90.625</v>
      </c>
      <c r="CU3" s="21">
        <v>4.72</v>
      </c>
      <c r="CV3" s="21">
        <v>39.94</v>
      </c>
      <c r="CW3" s="21">
        <v>13.78</v>
      </c>
      <c r="CX3" s="21">
        <v>8.3699999999999992</v>
      </c>
      <c r="CY3" s="21">
        <v>1.61</v>
      </c>
      <c r="CZ3" s="21">
        <v>5.41</v>
      </c>
      <c r="DA3" s="21">
        <v>31.49</v>
      </c>
      <c r="DB3" s="21">
        <v>14.79</v>
      </c>
      <c r="DC3" s="21">
        <v>19.54</v>
      </c>
      <c r="DD3" s="21">
        <v>6.78</v>
      </c>
      <c r="DE3" s="21">
        <v>0</v>
      </c>
      <c r="DF3" s="21">
        <v>16.670000000000002</v>
      </c>
      <c r="DG3" s="21">
        <v>79.17</v>
      </c>
      <c r="DH3" s="21">
        <v>4.17</v>
      </c>
      <c r="DI3" s="21">
        <v>0</v>
      </c>
      <c r="DJ3" s="21">
        <v>0</v>
      </c>
      <c r="DK3" s="21">
        <v>25</v>
      </c>
      <c r="DL3" s="21">
        <v>75</v>
      </c>
      <c r="DM3" s="21">
        <v>0</v>
      </c>
      <c r="DN3" s="21">
        <v>0</v>
      </c>
      <c r="DO3" s="21">
        <v>0.11</v>
      </c>
      <c r="DP3" s="21">
        <v>0.08</v>
      </c>
    </row>
    <row r="4" spans="1:182" x14ac:dyDescent="0.25">
      <c r="A4" s="5" t="s">
        <v>89</v>
      </c>
      <c r="B4" s="5">
        <v>1</v>
      </c>
      <c r="C4" s="68">
        <v>37792</v>
      </c>
      <c r="D4" s="68">
        <v>44179</v>
      </c>
      <c r="E4" s="5">
        <v>1</v>
      </c>
      <c r="F4" s="69">
        <v>1</v>
      </c>
      <c r="G4" s="8">
        <v>56.3</v>
      </c>
      <c r="H4" s="8">
        <v>174.5</v>
      </c>
      <c r="I4" s="8">
        <v>25.3</v>
      </c>
      <c r="J4" s="8">
        <v>14.3</v>
      </c>
      <c r="K4" s="8">
        <v>7.2</v>
      </c>
      <c r="L4" s="8">
        <v>22</v>
      </c>
      <c r="M4" s="8">
        <v>18</v>
      </c>
      <c r="N4" s="8" t="s">
        <v>90</v>
      </c>
      <c r="O4" s="8">
        <v>14.7</v>
      </c>
      <c r="P4" s="8">
        <v>8.3000000000000007</v>
      </c>
      <c r="Q4" s="8">
        <v>18.399999999999999</v>
      </c>
      <c r="R4" s="9" t="s">
        <v>92</v>
      </c>
      <c r="S4" s="8">
        <v>1505</v>
      </c>
      <c r="T4" s="8">
        <v>48</v>
      </c>
      <c r="U4" s="8">
        <v>85.3</v>
      </c>
      <c r="V4" s="8">
        <v>35.1</v>
      </c>
      <c r="W4" s="8">
        <v>62.3</v>
      </c>
      <c r="X4" s="6">
        <v>1437</v>
      </c>
      <c r="Y4" s="6">
        <v>1329</v>
      </c>
      <c r="Z4" s="6">
        <v>188</v>
      </c>
      <c r="AA4" s="6">
        <v>172</v>
      </c>
      <c r="AB4" s="6">
        <v>0.91</v>
      </c>
      <c r="AC4" s="6">
        <v>29.8</v>
      </c>
      <c r="AD4" s="6">
        <v>70.2</v>
      </c>
      <c r="AE4" s="11">
        <v>1871</v>
      </c>
      <c r="AF4" s="11">
        <v>173</v>
      </c>
      <c r="AG4" s="11">
        <v>79.2</v>
      </c>
      <c r="AH4" s="11">
        <v>22.3</v>
      </c>
      <c r="AI4" s="11">
        <v>15.5</v>
      </c>
      <c r="AJ4" s="11">
        <v>8</v>
      </c>
      <c r="AK4" s="11">
        <v>79.2</v>
      </c>
      <c r="AL4" s="11">
        <v>693</v>
      </c>
      <c r="AM4" s="76">
        <v>1.6</v>
      </c>
      <c r="AN4" s="11">
        <v>5.8</v>
      </c>
      <c r="AO4" s="11">
        <v>139</v>
      </c>
      <c r="AP4" s="11">
        <v>5</v>
      </c>
      <c r="AQ4" s="13">
        <v>946.37963779999995</v>
      </c>
      <c r="AR4" s="13">
        <v>9909.3439582866667</v>
      </c>
      <c r="AS4" s="13">
        <v>2393.5487321533337</v>
      </c>
      <c r="AT4" s="13">
        <v>119.36835877933332</v>
      </c>
      <c r="AU4" s="13">
        <v>20.960481712666667</v>
      </c>
      <c r="AV4" s="13">
        <v>77.528943733333335</v>
      </c>
      <c r="AW4" s="13">
        <v>116.79538636400001</v>
      </c>
      <c r="AX4" s="13">
        <v>48.193980266666671</v>
      </c>
      <c r="AY4" s="13">
        <v>40.602940806666659</v>
      </c>
      <c r="AZ4" s="13">
        <v>15.377389450666668</v>
      </c>
      <c r="BA4" s="13">
        <v>10.6885452</v>
      </c>
      <c r="BB4" s="13">
        <v>414.5047884</v>
      </c>
      <c r="BC4" s="13">
        <v>235.12841661666667</v>
      </c>
      <c r="BD4" s="13">
        <v>61.58881152866666</v>
      </c>
      <c r="BE4" s="13">
        <v>146.69707175466667</v>
      </c>
      <c r="BF4" s="13">
        <v>17.336032094000004</v>
      </c>
      <c r="BG4" s="13">
        <v>0</v>
      </c>
      <c r="BH4" s="13">
        <v>2380.5052652000004</v>
      </c>
      <c r="BI4" s="13">
        <v>2715.7285363266665</v>
      </c>
      <c r="BJ4" s="13">
        <v>1085.60771436</v>
      </c>
      <c r="BK4" s="13">
        <v>179.96051102000001</v>
      </c>
      <c r="BL4" s="13">
        <v>1900.1062247733332</v>
      </c>
      <c r="BM4" s="13">
        <v>11.555869218666666</v>
      </c>
      <c r="BN4" s="13">
        <v>7.4660186800000004</v>
      </c>
      <c r="BO4" s="13">
        <v>0.59387931686666673</v>
      </c>
      <c r="BP4" s="13">
        <v>1030.7171413866665</v>
      </c>
      <c r="BQ4" s="13">
        <v>281.16666666666669</v>
      </c>
      <c r="BR4" s="13">
        <v>1545.3115274666668</v>
      </c>
      <c r="BS4" s="13">
        <v>4.517586118133333</v>
      </c>
      <c r="BT4" s="13">
        <v>4.9837754910000003</v>
      </c>
      <c r="BU4" s="13">
        <v>43.544241089333333</v>
      </c>
      <c r="BV4" s="13">
        <v>4.4487594828666666</v>
      </c>
      <c r="BW4" s="13">
        <v>66.292312613333337</v>
      </c>
      <c r="BX4" s="6">
        <v>1.9</v>
      </c>
      <c r="BY4" s="6">
        <v>215.54</v>
      </c>
      <c r="BZ4" s="6">
        <v>12.15</v>
      </c>
      <c r="CA4" s="6">
        <f t="shared" si="0"/>
        <v>227.69</v>
      </c>
      <c r="CB4" s="6">
        <v>619.85</v>
      </c>
      <c r="CC4" s="13">
        <f t="shared" si="1"/>
        <v>9</v>
      </c>
      <c r="CD4" s="13">
        <v>1</v>
      </c>
      <c r="CE4" s="13">
        <v>2</v>
      </c>
      <c r="CF4" s="13">
        <v>1</v>
      </c>
      <c r="CG4" s="13">
        <v>1</v>
      </c>
      <c r="CH4" s="13">
        <v>2</v>
      </c>
      <c r="CI4" s="13">
        <v>0</v>
      </c>
      <c r="CJ4" s="13">
        <v>2</v>
      </c>
      <c r="CK4" s="15">
        <f>CL4+CM4+CN4+CO4+CP4+CQ4</f>
        <v>134</v>
      </c>
      <c r="CL4" s="15">
        <v>26</v>
      </c>
      <c r="CM4" s="15">
        <v>8</v>
      </c>
      <c r="CN4" s="15">
        <v>25</v>
      </c>
      <c r="CO4" s="15">
        <v>56</v>
      </c>
      <c r="CP4" s="15">
        <v>9</v>
      </c>
      <c r="CQ4" s="15">
        <v>10</v>
      </c>
      <c r="CR4" s="78">
        <v>83.7</v>
      </c>
      <c r="CS4" s="78">
        <v>80</v>
      </c>
      <c r="CT4" s="78">
        <v>90.625</v>
      </c>
      <c r="CU4" s="21">
        <v>3.8</v>
      </c>
      <c r="CV4" s="21">
        <v>31.12</v>
      </c>
      <c r="CW4" s="21">
        <v>29.01</v>
      </c>
      <c r="CX4" s="21">
        <v>17.63</v>
      </c>
      <c r="CY4" s="21">
        <v>3.92</v>
      </c>
      <c r="CZ4" s="21">
        <v>1.45</v>
      </c>
      <c r="DA4" s="21">
        <v>34.950000000000003</v>
      </c>
      <c r="DB4" s="21">
        <v>34.61</v>
      </c>
      <c r="DC4" s="21">
        <v>15.56</v>
      </c>
      <c r="DD4" s="21">
        <v>4.2699999999999996</v>
      </c>
      <c r="DE4" s="21">
        <v>0</v>
      </c>
      <c r="DF4" s="21">
        <v>0</v>
      </c>
      <c r="DG4" s="21">
        <v>96.43</v>
      </c>
      <c r="DH4" s="21">
        <v>3.57</v>
      </c>
      <c r="DI4" s="21">
        <v>0</v>
      </c>
      <c r="DJ4" s="21">
        <v>0</v>
      </c>
      <c r="DK4" s="21">
        <v>5</v>
      </c>
      <c r="DL4" s="21">
        <v>95</v>
      </c>
      <c r="DM4" s="21">
        <v>0</v>
      </c>
      <c r="DN4" s="21">
        <v>0</v>
      </c>
      <c r="DO4" s="21">
        <v>11.58</v>
      </c>
      <c r="DP4" s="21">
        <v>2.21</v>
      </c>
    </row>
    <row r="5" spans="1:182" x14ac:dyDescent="0.25">
      <c r="A5" s="5" t="s">
        <v>93</v>
      </c>
      <c r="B5" s="5">
        <v>1</v>
      </c>
      <c r="C5" s="68">
        <v>39504</v>
      </c>
      <c r="D5" s="68">
        <v>44174</v>
      </c>
      <c r="E5" s="5">
        <v>1</v>
      </c>
      <c r="F5" s="69">
        <v>1</v>
      </c>
      <c r="G5" s="8">
        <v>31.6</v>
      </c>
      <c r="H5" s="8">
        <v>149.5</v>
      </c>
      <c r="I5" s="8">
        <v>18.3</v>
      </c>
      <c r="J5" s="8">
        <v>7.4</v>
      </c>
      <c r="K5" s="8">
        <v>4.5999999999999996</v>
      </c>
      <c r="L5" s="8">
        <v>10</v>
      </c>
      <c r="M5" s="8">
        <v>5</v>
      </c>
      <c r="N5" s="8">
        <v>1</v>
      </c>
      <c r="O5" s="8">
        <v>21.8</v>
      </c>
      <c r="P5" s="8">
        <v>6.9</v>
      </c>
      <c r="Q5" s="8">
        <v>14</v>
      </c>
      <c r="R5" s="9" t="s">
        <v>94</v>
      </c>
      <c r="S5" s="8">
        <v>1185</v>
      </c>
      <c r="T5" s="8">
        <v>24.7</v>
      </c>
      <c r="U5" s="8">
        <v>78.2</v>
      </c>
      <c r="V5" s="8">
        <v>18.100000000000001</v>
      </c>
      <c r="W5" s="8">
        <v>57.3</v>
      </c>
      <c r="X5" s="6">
        <v>1178</v>
      </c>
      <c r="Y5" s="6">
        <v>1066</v>
      </c>
      <c r="Z5" s="6">
        <v>155</v>
      </c>
      <c r="AA5" s="6">
        <v>123</v>
      </c>
      <c r="AB5" s="6">
        <v>0.79</v>
      </c>
      <c r="AC5" s="6">
        <v>70.900000000000006</v>
      </c>
      <c r="AD5" s="6">
        <v>29.1</v>
      </c>
      <c r="AE5" s="11">
        <v>1681</v>
      </c>
      <c r="AF5" s="11">
        <v>169</v>
      </c>
      <c r="AG5" s="11">
        <v>68</v>
      </c>
      <c r="AH5" s="11">
        <v>16.2</v>
      </c>
      <c r="AI5" s="11">
        <v>8.9</v>
      </c>
      <c r="AJ5" s="11">
        <v>5.4</v>
      </c>
      <c r="AK5" s="11">
        <v>89.6</v>
      </c>
      <c r="AL5" s="11">
        <v>804</v>
      </c>
      <c r="AM5" s="76">
        <v>6.9</v>
      </c>
      <c r="AN5" s="11">
        <v>8.4</v>
      </c>
      <c r="AO5" s="11">
        <v>248</v>
      </c>
      <c r="AP5" s="11">
        <v>5</v>
      </c>
      <c r="AQ5" s="13">
        <v>918.59025643366658</v>
      </c>
      <c r="AR5" s="13">
        <v>4060.0371527503003</v>
      </c>
      <c r="AS5" s="13">
        <v>970.55621556926667</v>
      </c>
      <c r="AT5" s="13">
        <v>52.15501497493667</v>
      </c>
      <c r="AU5" s="13">
        <v>9.8878507082700011</v>
      </c>
      <c r="AV5" s="13">
        <v>31.02716426666667</v>
      </c>
      <c r="AW5" s="13">
        <v>38.441508753330005</v>
      </c>
      <c r="AX5" s="13">
        <v>12.818801866666668</v>
      </c>
      <c r="AY5" s="13">
        <v>13.05017614</v>
      </c>
      <c r="AZ5" s="13">
        <v>9.7707205066633342</v>
      </c>
      <c r="BA5" s="13">
        <v>8.1300395999999999</v>
      </c>
      <c r="BB5" s="13">
        <v>132.04654306666669</v>
      </c>
      <c r="BC5" s="13">
        <v>117.52323143487332</v>
      </c>
      <c r="BD5" s="13">
        <v>69.496193461543328</v>
      </c>
      <c r="BE5" s="13">
        <v>49.426877973330001</v>
      </c>
      <c r="BF5" s="13">
        <v>11.73111014891</v>
      </c>
      <c r="BG5" s="13">
        <v>0</v>
      </c>
      <c r="BH5" s="13">
        <v>821.29474661643326</v>
      </c>
      <c r="BI5" s="13">
        <v>2221.524422157333</v>
      </c>
      <c r="BJ5" s="13">
        <v>294.34276273186674</v>
      </c>
      <c r="BK5" s="13">
        <v>138.86449395666665</v>
      </c>
      <c r="BL5" s="13">
        <v>720.05402106546671</v>
      </c>
      <c r="BM5" s="13">
        <v>6.8339250186533338</v>
      </c>
      <c r="BN5" s="13">
        <v>5.0926912679900003</v>
      </c>
      <c r="BO5" s="13">
        <v>0.57615857309900009</v>
      </c>
      <c r="BP5" s="13">
        <v>574.85597466666661</v>
      </c>
      <c r="BQ5" s="13">
        <v>0</v>
      </c>
      <c r="BR5" s="13">
        <v>1879.9249566666667</v>
      </c>
      <c r="BS5" s="13">
        <v>2.6783063674313334</v>
      </c>
      <c r="BT5" s="13">
        <v>2.5529076069649999</v>
      </c>
      <c r="BU5" s="13">
        <v>23.12658082199</v>
      </c>
      <c r="BV5" s="13">
        <v>2.8442152730613333</v>
      </c>
      <c r="BW5" s="13">
        <v>116.83528934866668</v>
      </c>
      <c r="BX5" s="6">
        <v>1.9</v>
      </c>
      <c r="BY5" s="6">
        <v>242.2</v>
      </c>
      <c r="BZ5" s="6">
        <v>8.1999999999999993</v>
      </c>
      <c r="CA5" s="6">
        <f t="shared" si="0"/>
        <v>250.39999999999998</v>
      </c>
      <c r="CB5" s="6">
        <v>658</v>
      </c>
      <c r="CC5" s="13">
        <f t="shared" si="1"/>
        <v>1</v>
      </c>
      <c r="CD5" s="13">
        <v>1</v>
      </c>
      <c r="CE5" s="13">
        <v>0</v>
      </c>
      <c r="CF5" s="13">
        <v>0</v>
      </c>
      <c r="CG5" s="13">
        <v>0</v>
      </c>
      <c r="CH5" s="13">
        <v>0</v>
      </c>
      <c r="CI5" s="13">
        <v>0</v>
      </c>
      <c r="CJ5" s="13">
        <v>0</v>
      </c>
      <c r="CK5" s="15">
        <f>CL5+CM5+CN5+CO5+CP5+CQ5</f>
        <v>161</v>
      </c>
      <c r="CL5" s="15">
        <v>32</v>
      </c>
      <c r="CM5" s="15">
        <v>12</v>
      </c>
      <c r="CN5" s="15">
        <v>34</v>
      </c>
      <c r="CO5" s="15">
        <v>56</v>
      </c>
      <c r="CP5" s="15">
        <v>12</v>
      </c>
      <c r="CQ5" s="15">
        <v>15</v>
      </c>
      <c r="CR5" s="78">
        <v>88.04</v>
      </c>
      <c r="CS5" s="78">
        <v>86.7</v>
      </c>
      <c r="CT5" s="78">
        <v>90.625</v>
      </c>
      <c r="CU5" s="21">
        <v>4.17</v>
      </c>
      <c r="CV5" s="21">
        <v>25.88</v>
      </c>
      <c r="CW5" s="21">
        <v>9.48</v>
      </c>
      <c r="CX5" s="21">
        <v>19.48</v>
      </c>
      <c r="CY5" s="21">
        <v>6.28</v>
      </c>
      <c r="CZ5" s="21">
        <v>2.36</v>
      </c>
      <c r="DA5" s="21">
        <v>48.53</v>
      </c>
      <c r="DB5" s="21">
        <v>13.17</v>
      </c>
      <c r="DC5" s="21">
        <v>15.5</v>
      </c>
      <c r="DD5" s="21">
        <v>6.22</v>
      </c>
      <c r="DE5" s="21">
        <v>0</v>
      </c>
      <c r="DF5" s="21">
        <v>50</v>
      </c>
      <c r="DG5" s="21">
        <v>50</v>
      </c>
      <c r="DH5" s="21">
        <v>0</v>
      </c>
      <c r="DI5" s="21">
        <v>0</v>
      </c>
      <c r="DJ5" s="21">
        <v>0</v>
      </c>
      <c r="DK5" s="21">
        <v>10</v>
      </c>
      <c r="DL5" s="21">
        <v>55</v>
      </c>
      <c r="DM5" s="21">
        <v>35</v>
      </c>
      <c r="DN5" s="21">
        <v>0</v>
      </c>
      <c r="DO5" s="21">
        <v>0.15</v>
      </c>
      <c r="DP5" s="21">
        <v>0.1</v>
      </c>
    </row>
    <row r="6" spans="1:182" x14ac:dyDescent="0.25">
      <c r="A6" s="5" t="s">
        <v>114</v>
      </c>
      <c r="B6" s="5">
        <v>1</v>
      </c>
      <c r="C6" s="70">
        <v>38110</v>
      </c>
      <c r="D6" s="70">
        <v>43932</v>
      </c>
      <c r="E6" s="5">
        <v>1</v>
      </c>
      <c r="F6" s="69">
        <v>1</v>
      </c>
      <c r="G6" s="20">
        <v>68.2</v>
      </c>
      <c r="H6" s="20">
        <v>161.69999999999999</v>
      </c>
      <c r="I6" s="8" t="s">
        <v>231</v>
      </c>
      <c r="J6" s="8" t="s">
        <v>232</v>
      </c>
      <c r="K6" s="8" t="s">
        <v>233</v>
      </c>
      <c r="L6" s="8">
        <v>25</v>
      </c>
      <c r="M6" s="8">
        <v>22</v>
      </c>
      <c r="N6" s="8">
        <v>3</v>
      </c>
      <c r="O6" s="20" t="s">
        <v>234</v>
      </c>
      <c r="P6" s="20" t="s">
        <v>235</v>
      </c>
      <c r="Q6" s="8" t="s">
        <v>236</v>
      </c>
      <c r="R6" s="9" t="s">
        <v>237</v>
      </c>
      <c r="S6" s="8">
        <v>1496</v>
      </c>
      <c r="T6" s="8" t="s">
        <v>238</v>
      </c>
      <c r="U6" s="8" t="s">
        <v>239</v>
      </c>
      <c r="V6" s="8" t="s">
        <v>240</v>
      </c>
      <c r="W6" s="8" t="s">
        <v>241</v>
      </c>
      <c r="AE6" s="71">
        <v>1271.8699999999999</v>
      </c>
      <c r="AF6" s="71">
        <v>144.19</v>
      </c>
      <c r="AG6" s="71">
        <v>40.270000000000003</v>
      </c>
      <c r="AH6" s="11">
        <v>35.299999999999997</v>
      </c>
      <c r="AI6" s="11">
        <v>23.1</v>
      </c>
      <c r="AJ6" s="11">
        <v>5.7</v>
      </c>
      <c r="AK6" s="71">
        <v>79.34</v>
      </c>
      <c r="AL6" s="71">
        <v>412.37</v>
      </c>
      <c r="AM6" s="71">
        <v>30.93</v>
      </c>
      <c r="AN6" s="11">
        <v>9.1199999999999992</v>
      </c>
      <c r="AO6" s="11">
        <v>155.6</v>
      </c>
      <c r="AQ6" s="13">
        <v>602.44452347533331</v>
      </c>
      <c r="AR6" s="13">
        <v>3405.3170292418004</v>
      </c>
      <c r="AS6" s="13">
        <v>814.22974482226675</v>
      </c>
      <c r="AT6" s="13">
        <v>48.011829782953342</v>
      </c>
      <c r="AU6" s="13">
        <v>8.289297516286668</v>
      </c>
      <c r="AV6" s="13">
        <v>29.439865600000001</v>
      </c>
      <c r="AW6" s="13">
        <v>38.491545319980006</v>
      </c>
      <c r="AX6" s="13">
        <v>16.994034533333334</v>
      </c>
      <c r="AY6" s="13">
        <v>15.926374273333334</v>
      </c>
      <c r="AZ6" s="13">
        <v>6.2597934733133336</v>
      </c>
      <c r="BA6" s="13">
        <v>5.2087062666666668</v>
      </c>
      <c r="BB6" s="13">
        <v>132.2038044</v>
      </c>
      <c r="BC6" s="13">
        <v>70.436938365906656</v>
      </c>
      <c r="BD6" s="13">
        <v>24.920617592593334</v>
      </c>
      <c r="BE6" s="13">
        <v>46.83565743997999</v>
      </c>
      <c r="BF6" s="13">
        <v>10.470557828126667</v>
      </c>
      <c r="BG6" s="13">
        <v>0</v>
      </c>
      <c r="BH6" s="13">
        <v>970.69094613193329</v>
      </c>
      <c r="BI6" s="13">
        <v>1581.6639421106668</v>
      </c>
      <c r="BJ6" s="13">
        <v>417.81477235786662</v>
      </c>
      <c r="BK6" s="13">
        <v>123.03762735333333</v>
      </c>
      <c r="BL6" s="13">
        <v>729.3369348261333</v>
      </c>
      <c r="BM6" s="13">
        <v>5.9170064825866664</v>
      </c>
      <c r="BN6" s="13">
        <v>5.4860160172733332</v>
      </c>
      <c r="BO6" s="13">
        <v>0.39952960612733335</v>
      </c>
      <c r="BP6" s="13">
        <v>686.16012633333332</v>
      </c>
      <c r="BQ6" s="13">
        <v>32.416666666666664</v>
      </c>
      <c r="BR6" s="13">
        <v>2121.8965116666664</v>
      </c>
      <c r="BS6" s="13">
        <v>2.342506942454667</v>
      </c>
      <c r="BT6" s="13">
        <v>2.5932006090566668</v>
      </c>
      <c r="BU6" s="13">
        <v>11.488521905940001</v>
      </c>
      <c r="BV6" s="13">
        <v>2.4522086425013332</v>
      </c>
      <c r="BW6" s="13">
        <v>58.918111958666671</v>
      </c>
      <c r="BX6" s="19">
        <v>2.41</v>
      </c>
      <c r="BY6" s="19">
        <v>159.6</v>
      </c>
      <c r="BZ6" s="19">
        <v>73.400000000000006</v>
      </c>
      <c r="CA6" s="19">
        <v>233</v>
      </c>
      <c r="CB6" s="19">
        <v>958.2</v>
      </c>
      <c r="CC6" s="22">
        <v>5</v>
      </c>
      <c r="CD6" s="22">
        <v>1</v>
      </c>
      <c r="CE6" s="22">
        <v>0</v>
      </c>
      <c r="CF6" s="22">
        <v>2</v>
      </c>
      <c r="CG6" s="22">
        <v>0</v>
      </c>
      <c r="CH6" s="22">
        <v>1</v>
      </c>
      <c r="CI6" s="22">
        <v>0</v>
      </c>
      <c r="CJ6" s="22">
        <v>1</v>
      </c>
      <c r="CK6" s="21">
        <v>151</v>
      </c>
      <c r="CL6" s="21">
        <v>33</v>
      </c>
      <c r="CM6" s="21">
        <v>10</v>
      </c>
      <c r="CN6" s="21">
        <v>33</v>
      </c>
      <c r="CO6" s="21">
        <v>51</v>
      </c>
      <c r="CP6" s="21">
        <v>9</v>
      </c>
      <c r="CQ6" s="21">
        <v>15</v>
      </c>
      <c r="CR6" s="24"/>
      <c r="DQ6" s="56">
        <v>29.334</v>
      </c>
      <c r="DR6" s="56">
        <v>2.2069999999999999</v>
      </c>
      <c r="DS6" s="57">
        <v>-6.2</v>
      </c>
      <c r="DT6" s="58">
        <v>0</v>
      </c>
      <c r="DU6" s="58">
        <v>1</v>
      </c>
      <c r="DV6" s="56">
        <v>75.25</v>
      </c>
      <c r="DW6" s="59">
        <v>69.5</v>
      </c>
      <c r="DX6" s="59">
        <v>128.80000000000001</v>
      </c>
      <c r="DY6" s="59">
        <v>79.5</v>
      </c>
      <c r="DZ6" s="59">
        <v>96</v>
      </c>
      <c r="EA6" s="59">
        <v>106.8</v>
      </c>
      <c r="EB6" s="59">
        <v>57.2</v>
      </c>
      <c r="EC6" s="58">
        <v>1</v>
      </c>
      <c r="ED6" s="58">
        <v>1</v>
      </c>
      <c r="EE6" s="58">
        <v>0</v>
      </c>
      <c r="EF6" s="58">
        <v>0</v>
      </c>
      <c r="EG6" s="58">
        <v>0</v>
      </c>
      <c r="EH6" s="58">
        <v>0</v>
      </c>
      <c r="EI6" s="58">
        <v>0</v>
      </c>
      <c r="EJ6" s="58">
        <v>0</v>
      </c>
      <c r="EK6" s="58">
        <v>0</v>
      </c>
      <c r="EL6" s="56">
        <v>0.56699999999999995</v>
      </c>
      <c r="EM6" s="56">
        <v>0.56599999999999995</v>
      </c>
      <c r="EN6" s="56">
        <v>0.94899999999999995</v>
      </c>
      <c r="EO6" s="56">
        <v>0.311</v>
      </c>
      <c r="EP6" s="58">
        <v>0</v>
      </c>
      <c r="EQ6" s="58">
        <v>0</v>
      </c>
      <c r="ER6" s="58">
        <v>3</v>
      </c>
      <c r="ES6" s="58">
        <v>0</v>
      </c>
      <c r="ET6" s="58">
        <v>90</v>
      </c>
      <c r="EU6" s="58">
        <v>77</v>
      </c>
      <c r="EV6" s="58">
        <v>77</v>
      </c>
      <c r="EW6" s="58">
        <v>85</v>
      </c>
      <c r="EX6" s="58">
        <v>1</v>
      </c>
      <c r="EY6" s="58">
        <v>0</v>
      </c>
      <c r="EZ6" s="60">
        <v>1</v>
      </c>
      <c r="FA6" s="60">
        <v>2</v>
      </c>
      <c r="FB6" s="53">
        <v>6062.8</v>
      </c>
      <c r="FC6" s="53">
        <v>2000.9</v>
      </c>
      <c r="FD6" s="50">
        <v>73.951999999999998</v>
      </c>
      <c r="FE6" s="54">
        <v>0.33001999999999998</v>
      </c>
      <c r="FF6" s="50">
        <v>92.575999999999993</v>
      </c>
      <c r="FG6" s="50">
        <v>106.03</v>
      </c>
      <c r="FH6" s="50">
        <v>60.734000000000002</v>
      </c>
      <c r="FI6" s="50">
        <v>75.082999999999998</v>
      </c>
      <c r="FJ6" s="50">
        <v>107.02</v>
      </c>
      <c r="FK6" s="50">
        <v>525.35</v>
      </c>
      <c r="FL6" s="50">
        <v>1462.4</v>
      </c>
      <c r="FM6" s="50">
        <v>25.100999999999999</v>
      </c>
      <c r="FN6" s="54">
        <v>2.7835999999999999</v>
      </c>
      <c r="FO6" s="50">
        <v>44.874000000000002</v>
      </c>
      <c r="FP6" s="50">
        <v>25.625</v>
      </c>
      <c r="FQ6" s="54">
        <v>5.6017000000000001</v>
      </c>
      <c r="FR6" s="54">
        <v>18.138999999999999</v>
      </c>
      <c r="FS6" s="50">
        <v>60.555999999999997</v>
      </c>
      <c r="FT6" s="53">
        <v>16</v>
      </c>
      <c r="FU6" s="53">
        <v>0</v>
      </c>
      <c r="FV6" s="53">
        <v>4.28</v>
      </c>
      <c r="FW6" s="53">
        <v>7.14</v>
      </c>
      <c r="FX6" s="53">
        <v>0</v>
      </c>
      <c r="FY6" s="53">
        <v>1.67</v>
      </c>
      <c r="FZ6" s="53">
        <v>29.09</v>
      </c>
    </row>
    <row r="7" spans="1:182" x14ac:dyDescent="0.25">
      <c r="A7" s="5" t="s">
        <v>115</v>
      </c>
      <c r="B7" s="5">
        <v>1</v>
      </c>
      <c r="C7" s="70">
        <v>38869</v>
      </c>
      <c r="D7" s="70">
        <v>44052</v>
      </c>
      <c r="E7" s="5">
        <v>1</v>
      </c>
      <c r="F7" s="69">
        <v>1</v>
      </c>
      <c r="G7" s="20">
        <v>64.900000000000006</v>
      </c>
      <c r="H7" s="20">
        <v>169.5</v>
      </c>
      <c r="AE7" s="71">
        <v>1478.25</v>
      </c>
      <c r="AF7" s="71">
        <v>140.77000000000001</v>
      </c>
      <c r="AG7" s="71">
        <v>55.92</v>
      </c>
      <c r="AH7" s="11">
        <v>16.12</v>
      </c>
      <c r="AI7" s="11">
        <v>21</v>
      </c>
      <c r="AJ7" s="11">
        <v>14.9</v>
      </c>
      <c r="AK7" s="71">
        <v>100.03</v>
      </c>
      <c r="AL7" s="71">
        <v>396.41</v>
      </c>
      <c r="AM7" s="71">
        <v>48.42</v>
      </c>
      <c r="AN7" s="11">
        <v>12.6</v>
      </c>
      <c r="AO7" s="11">
        <v>198.7</v>
      </c>
      <c r="AQ7" s="13">
        <v>625.21702274666677</v>
      </c>
      <c r="AR7" s="13">
        <v>7298.0585835800002</v>
      </c>
      <c r="AS7" s="13">
        <v>1744.2400777800003</v>
      </c>
      <c r="AT7" s="13">
        <v>96.864891123333351</v>
      </c>
      <c r="AU7" s="13">
        <v>30.347158323333339</v>
      </c>
      <c r="AV7" s="13">
        <v>60.819066133333337</v>
      </c>
      <c r="AW7" s="13">
        <v>72.749871100000021</v>
      </c>
      <c r="AX7" s="13">
        <v>32.546976799999996</v>
      </c>
      <c r="AY7" s="13">
        <v>27.979728140000002</v>
      </c>
      <c r="AZ7" s="13">
        <v>16.847439120000001</v>
      </c>
      <c r="BA7" s="13">
        <v>12.934083333333335</v>
      </c>
      <c r="BB7" s="13">
        <v>1172.8640177333334</v>
      </c>
      <c r="BC7" s="13">
        <v>177.94456564333333</v>
      </c>
      <c r="BD7" s="13">
        <v>25.512724709999997</v>
      </c>
      <c r="BE7" s="13">
        <v>153.07538093333335</v>
      </c>
      <c r="BF7" s="13">
        <v>23.360911526000002</v>
      </c>
      <c r="BG7" s="13">
        <v>0</v>
      </c>
      <c r="BH7" s="13">
        <v>1769.7638543333335</v>
      </c>
      <c r="BI7" s="13">
        <v>2645.1441190333335</v>
      </c>
      <c r="BJ7" s="13">
        <v>370.66838953333337</v>
      </c>
      <c r="BK7" s="13">
        <v>273.97841019333333</v>
      </c>
      <c r="BL7" s="13">
        <v>1572.0966577333334</v>
      </c>
      <c r="BM7" s="13">
        <v>14.428895994666668</v>
      </c>
      <c r="BN7" s="13">
        <v>4.867361898666668</v>
      </c>
      <c r="BO7" s="13">
        <v>20.863149841399999</v>
      </c>
      <c r="BP7" s="13">
        <v>784.31490173333327</v>
      </c>
      <c r="BQ7" s="13">
        <v>0.16666666666666666</v>
      </c>
      <c r="BR7" s="13">
        <v>2334.9019959999996</v>
      </c>
      <c r="BS7" s="13">
        <v>1.6923142204000001</v>
      </c>
      <c r="BT7" s="13">
        <v>1.7283962688666668</v>
      </c>
      <c r="BU7" s="13">
        <v>20.130365254666671</v>
      </c>
      <c r="BV7" s="13">
        <v>1.8963373046000001</v>
      </c>
      <c r="BW7" s="13">
        <v>104.33179433333333</v>
      </c>
      <c r="BX7" s="19">
        <v>1.68</v>
      </c>
      <c r="BY7" s="19">
        <v>283</v>
      </c>
      <c r="BZ7" s="19">
        <v>34.200000000000003</v>
      </c>
      <c r="CA7" s="19">
        <v>317.2</v>
      </c>
      <c r="CB7" s="19">
        <v>566.4</v>
      </c>
      <c r="CC7" s="22">
        <v>6</v>
      </c>
      <c r="CD7" s="22">
        <v>1</v>
      </c>
      <c r="CE7" s="22">
        <v>3</v>
      </c>
      <c r="CF7" s="22">
        <v>0</v>
      </c>
      <c r="CG7" s="22">
        <v>1</v>
      </c>
      <c r="CH7" s="22">
        <v>1</v>
      </c>
      <c r="CI7" s="22">
        <v>0</v>
      </c>
      <c r="CJ7" s="22">
        <v>0</v>
      </c>
      <c r="CK7" s="21">
        <v>147</v>
      </c>
      <c r="CL7" s="21">
        <v>34</v>
      </c>
      <c r="CM7" s="21">
        <v>10</v>
      </c>
      <c r="CN7" s="21">
        <v>33</v>
      </c>
      <c r="CO7" s="21">
        <v>50</v>
      </c>
      <c r="CP7" s="21">
        <v>5</v>
      </c>
      <c r="CQ7" s="21">
        <v>15</v>
      </c>
      <c r="DQ7" s="50">
        <v>34.332999999999998</v>
      </c>
      <c r="DR7" s="50">
        <v>2.2909999999999999</v>
      </c>
      <c r="DS7" s="51">
        <v>3</v>
      </c>
      <c r="DT7" s="52">
        <v>1</v>
      </c>
      <c r="DU7" s="52">
        <v>1</v>
      </c>
      <c r="DV7" s="50">
        <v>50.008000000000003</v>
      </c>
      <c r="DW7" s="53">
        <v>70.3</v>
      </c>
      <c r="DX7" s="53">
        <v>102.7</v>
      </c>
      <c r="DY7" s="53">
        <v>57.7</v>
      </c>
      <c r="DZ7" s="53">
        <v>91</v>
      </c>
      <c r="EA7" s="53">
        <v>105.6</v>
      </c>
      <c r="EB7" s="53">
        <v>66.400000000000006</v>
      </c>
      <c r="EC7" s="13">
        <v>0</v>
      </c>
      <c r="ED7" s="13">
        <v>0</v>
      </c>
      <c r="EE7" s="13">
        <v>0</v>
      </c>
      <c r="EF7" s="13">
        <v>0</v>
      </c>
      <c r="EG7" s="13">
        <v>0</v>
      </c>
      <c r="EH7" s="13">
        <v>0</v>
      </c>
      <c r="EI7" s="13">
        <v>0</v>
      </c>
      <c r="EJ7" s="13">
        <v>0</v>
      </c>
      <c r="EK7" s="13">
        <v>0</v>
      </c>
      <c r="EL7" s="13">
        <v>0.26900000000000002</v>
      </c>
      <c r="EM7" s="13">
        <v>0.20100000000000001</v>
      </c>
      <c r="EN7" s="13">
        <v>0.32400000000000001</v>
      </c>
      <c r="EO7" s="13">
        <v>0.39300000000000002</v>
      </c>
      <c r="EP7" s="13">
        <v>0</v>
      </c>
      <c r="EQ7" s="13">
        <v>1</v>
      </c>
      <c r="ER7" s="13">
        <v>0</v>
      </c>
      <c r="ES7" s="13">
        <v>0</v>
      </c>
      <c r="ET7" s="13">
        <v>90</v>
      </c>
      <c r="EU7" s="13">
        <v>110</v>
      </c>
      <c r="EV7" s="13">
        <v>127</v>
      </c>
      <c r="EW7" s="13">
        <v>186</v>
      </c>
      <c r="EX7" s="13">
        <v>0</v>
      </c>
      <c r="EY7" s="13">
        <v>0</v>
      </c>
      <c r="EZ7" s="13">
        <v>0</v>
      </c>
      <c r="FA7" s="13">
        <v>0</v>
      </c>
      <c r="FB7" s="53">
        <v>3960.8</v>
      </c>
      <c r="FC7" s="53">
        <v>750.42</v>
      </c>
      <c r="FD7" s="50">
        <v>84.007000000000005</v>
      </c>
      <c r="FE7" s="54">
        <v>0.18945999999999999</v>
      </c>
      <c r="FF7" s="50">
        <v>72.866</v>
      </c>
      <c r="FG7" s="50">
        <v>100.93</v>
      </c>
      <c r="FH7" s="50">
        <v>69.328999999999994</v>
      </c>
      <c r="FI7" s="50">
        <v>71.483999999999995</v>
      </c>
      <c r="FJ7" s="50">
        <v>73.704999999999998</v>
      </c>
      <c r="FK7" s="50">
        <v>829.07</v>
      </c>
      <c r="FL7" s="50">
        <v>2058.6</v>
      </c>
      <c r="FM7" s="50">
        <v>28.704999999999998</v>
      </c>
      <c r="FN7" s="54">
        <v>2.4830000000000001</v>
      </c>
      <c r="FO7" s="50">
        <v>54.143000000000001</v>
      </c>
      <c r="FP7" s="50">
        <v>38.021999999999998</v>
      </c>
      <c r="FQ7" s="61">
        <v>16.396999999999998</v>
      </c>
      <c r="FR7" s="54">
        <v>26.917000000000002</v>
      </c>
      <c r="FS7" s="50">
        <v>71.769000000000005</v>
      </c>
      <c r="FT7" s="13">
        <v>0</v>
      </c>
      <c r="FU7" s="13">
        <v>0</v>
      </c>
      <c r="FV7" s="13">
        <v>0</v>
      </c>
      <c r="FW7" s="13">
        <v>0.89300000000000002</v>
      </c>
      <c r="FX7" s="13">
        <v>0</v>
      </c>
      <c r="FY7" s="13">
        <v>0</v>
      </c>
      <c r="FZ7" s="13">
        <v>0.89300000000000002</v>
      </c>
    </row>
    <row r="8" spans="1:182" x14ac:dyDescent="0.25">
      <c r="A8" s="5" t="s">
        <v>116</v>
      </c>
      <c r="B8" s="5">
        <v>0</v>
      </c>
      <c r="C8" s="70">
        <v>37816</v>
      </c>
      <c r="D8" s="70">
        <v>43962</v>
      </c>
      <c r="E8" s="5">
        <v>1</v>
      </c>
      <c r="F8" s="69">
        <v>1</v>
      </c>
      <c r="G8" s="20">
        <v>60.6</v>
      </c>
      <c r="H8" s="20">
        <v>175</v>
      </c>
      <c r="I8" s="8" t="s">
        <v>220</v>
      </c>
      <c r="J8" s="8">
        <v>10</v>
      </c>
      <c r="K8" s="8" t="s">
        <v>221</v>
      </c>
      <c r="L8" s="8">
        <v>20</v>
      </c>
      <c r="M8" s="8">
        <v>18</v>
      </c>
      <c r="N8" s="8">
        <v>4</v>
      </c>
      <c r="O8" s="20" t="s">
        <v>222</v>
      </c>
      <c r="P8" s="20" t="s">
        <v>224</v>
      </c>
      <c r="Q8" s="8" t="s">
        <v>225</v>
      </c>
      <c r="R8" s="9" t="s">
        <v>226</v>
      </c>
      <c r="S8" s="8">
        <v>1664</v>
      </c>
      <c r="T8" s="8" t="s">
        <v>227</v>
      </c>
      <c r="U8" s="8" t="s">
        <v>228</v>
      </c>
      <c r="V8" s="8" t="s">
        <v>229</v>
      </c>
      <c r="W8" s="8" t="s">
        <v>230</v>
      </c>
      <c r="AE8" s="71">
        <v>3478.48</v>
      </c>
      <c r="AF8" s="71">
        <v>413.91</v>
      </c>
      <c r="AG8" s="71">
        <v>134.02000000000001</v>
      </c>
      <c r="AH8" s="11">
        <v>18.2</v>
      </c>
      <c r="AI8" s="11">
        <v>23.3</v>
      </c>
      <c r="AJ8" s="11">
        <v>13.3</v>
      </c>
      <c r="AK8" s="71">
        <v>190.98</v>
      </c>
      <c r="AL8" s="71">
        <v>1687.39</v>
      </c>
      <c r="AM8" s="71">
        <v>125.1</v>
      </c>
      <c r="AN8" s="11">
        <v>37.299999999999997</v>
      </c>
      <c r="AO8" s="11">
        <v>702.6</v>
      </c>
      <c r="AQ8" s="13">
        <v>759.33518369333331</v>
      </c>
      <c r="AR8" s="13">
        <v>9147.5930826266667</v>
      </c>
      <c r="AS8" s="13">
        <v>2229.4044523933335</v>
      </c>
      <c r="AT8" s="13">
        <v>89.775474393333326</v>
      </c>
      <c r="AU8" s="13">
        <v>8.6791170600000012</v>
      </c>
      <c r="AV8" s="13">
        <v>41.163024</v>
      </c>
      <c r="AW8" s="13">
        <v>111.42991181666667</v>
      </c>
      <c r="AX8" s="13">
        <v>44.061663666666668</v>
      </c>
      <c r="AY8" s="13">
        <v>31.235082216666669</v>
      </c>
      <c r="AZ8" s="13">
        <v>27.550779133333332</v>
      </c>
      <c r="BA8" s="13">
        <v>20.870754999999999</v>
      </c>
      <c r="BB8" s="13">
        <v>1116.6643763333334</v>
      </c>
      <c r="BC8" s="13">
        <v>222.04782822999999</v>
      </c>
      <c r="BD8" s="13">
        <v>102.82234476333333</v>
      </c>
      <c r="BE8" s="13">
        <v>51.071083466666671</v>
      </c>
      <c r="BF8" s="13">
        <v>15.947942438666667</v>
      </c>
      <c r="BG8" s="13">
        <v>0</v>
      </c>
      <c r="BH8" s="13">
        <v>870.50631693333332</v>
      </c>
      <c r="BI8" s="13">
        <v>4036.3837876666671</v>
      </c>
      <c r="BJ8" s="13">
        <v>1239.2948442333334</v>
      </c>
      <c r="BK8" s="13">
        <v>398.57320852000004</v>
      </c>
      <c r="BL8" s="13">
        <v>1451.6245776333335</v>
      </c>
      <c r="BM8" s="13">
        <v>19.120168626000002</v>
      </c>
      <c r="BN8" s="13">
        <v>12.233374317333332</v>
      </c>
      <c r="BO8" s="13">
        <v>0.95528440846666673</v>
      </c>
      <c r="BP8" s="13">
        <v>1792.5784933333332</v>
      </c>
      <c r="BQ8" s="13">
        <v>0</v>
      </c>
      <c r="BR8" s="13">
        <v>3441.7835933333336</v>
      </c>
      <c r="BS8" s="13">
        <v>2.6028128937999999</v>
      </c>
      <c r="BT8" s="13">
        <v>3.0536248300666666</v>
      </c>
      <c r="BU8" s="13">
        <v>22.981524126</v>
      </c>
      <c r="BV8" s="13">
        <v>4.8003272388666671</v>
      </c>
      <c r="BW8" s="13">
        <v>190.23522063333334</v>
      </c>
      <c r="BX8" s="19">
        <v>2.41</v>
      </c>
      <c r="BY8" s="19">
        <v>103.2</v>
      </c>
      <c r="BZ8" s="19">
        <v>21.8</v>
      </c>
      <c r="CA8" s="19">
        <v>125</v>
      </c>
      <c r="CB8" s="19">
        <v>829.6</v>
      </c>
      <c r="CC8" s="22">
        <v>1</v>
      </c>
      <c r="CD8" s="22">
        <v>0</v>
      </c>
      <c r="CE8" s="22">
        <v>0</v>
      </c>
      <c r="CF8" s="22">
        <v>0</v>
      </c>
      <c r="CG8" s="22">
        <v>0</v>
      </c>
      <c r="CH8" s="22">
        <v>1</v>
      </c>
      <c r="CI8" s="22">
        <v>0</v>
      </c>
      <c r="CJ8" s="22">
        <v>0</v>
      </c>
      <c r="CK8" s="21">
        <v>172</v>
      </c>
      <c r="CL8" s="21">
        <v>35</v>
      </c>
      <c r="CM8" s="21">
        <v>14</v>
      </c>
      <c r="CN8" s="21">
        <v>34</v>
      </c>
      <c r="CO8" s="21">
        <v>59</v>
      </c>
      <c r="CP8" s="21">
        <v>15</v>
      </c>
      <c r="CQ8" s="21">
        <v>15</v>
      </c>
      <c r="DQ8" s="50">
        <v>16</v>
      </c>
      <c r="DR8" s="50">
        <v>2.177</v>
      </c>
      <c r="DS8" s="51">
        <v>-7</v>
      </c>
      <c r="DT8" s="52">
        <v>1</v>
      </c>
      <c r="DU8" s="52">
        <v>1</v>
      </c>
      <c r="DV8" s="50">
        <v>69.179000000000002</v>
      </c>
      <c r="DW8" s="53">
        <v>63.7</v>
      </c>
      <c r="DX8" s="53">
        <v>97.2</v>
      </c>
      <c r="DY8" s="53">
        <v>58.8</v>
      </c>
      <c r="DZ8" s="53">
        <v>95.7</v>
      </c>
      <c r="EA8" s="53">
        <v>98.4</v>
      </c>
      <c r="EB8" s="53">
        <v>58.2</v>
      </c>
      <c r="EC8" s="52">
        <v>0</v>
      </c>
      <c r="ED8" s="52">
        <v>0</v>
      </c>
      <c r="EE8" s="62">
        <v>0</v>
      </c>
      <c r="EF8" s="52">
        <v>0</v>
      </c>
      <c r="EG8" s="52">
        <v>0</v>
      </c>
      <c r="EH8" s="52">
        <v>0</v>
      </c>
      <c r="EI8" s="52">
        <v>0</v>
      </c>
      <c r="EJ8" s="52">
        <v>0</v>
      </c>
      <c r="EK8" s="52">
        <v>0</v>
      </c>
      <c r="EL8" s="13">
        <v>0.48099999999999998</v>
      </c>
      <c r="EM8" s="13">
        <v>2.706</v>
      </c>
      <c r="EN8" s="13">
        <v>2.7349999999999999</v>
      </c>
      <c r="EO8" s="13">
        <v>0.435</v>
      </c>
      <c r="EP8" s="13">
        <v>0</v>
      </c>
      <c r="EQ8" s="13">
        <v>0</v>
      </c>
      <c r="ER8" s="13">
        <v>0</v>
      </c>
      <c r="ES8" s="13">
        <v>0</v>
      </c>
      <c r="ET8" s="13">
        <v>151</v>
      </c>
      <c r="EU8" s="13">
        <v>5</v>
      </c>
      <c r="EV8" s="13">
        <v>5</v>
      </c>
      <c r="EW8" s="13">
        <v>4</v>
      </c>
      <c r="EX8" s="63">
        <v>0</v>
      </c>
      <c r="EY8" s="63">
        <v>0</v>
      </c>
      <c r="EZ8" s="13">
        <v>0</v>
      </c>
      <c r="FA8" s="13">
        <v>0</v>
      </c>
      <c r="FB8" s="63">
        <v>5646.9</v>
      </c>
      <c r="FC8" s="63">
        <v>2674.3</v>
      </c>
      <c r="FD8" s="64">
        <v>67.817999999999998</v>
      </c>
      <c r="FE8" s="63">
        <v>0.47359000000000001</v>
      </c>
      <c r="FF8" s="65">
        <v>99.516999999999996</v>
      </c>
      <c r="FG8" s="63">
        <v>116.13</v>
      </c>
      <c r="FH8" s="64">
        <v>55.704999999999998</v>
      </c>
      <c r="FI8" s="65">
        <v>82.256</v>
      </c>
      <c r="FJ8" s="63">
        <v>114.38</v>
      </c>
      <c r="FK8" s="63">
        <v>611.42999999999995</v>
      </c>
      <c r="FL8" s="63">
        <v>486.23</v>
      </c>
      <c r="FM8" s="64">
        <v>55.692</v>
      </c>
      <c r="FN8" s="63">
        <v>0.79522999999999999</v>
      </c>
      <c r="FO8" s="65">
        <v>34.162999999999997</v>
      </c>
      <c r="FP8" s="65">
        <v>27.791</v>
      </c>
      <c r="FQ8" s="65">
        <v>7.1253000000000002</v>
      </c>
      <c r="FR8" s="65">
        <v>19.675000000000001</v>
      </c>
      <c r="FS8" s="65">
        <v>44.17</v>
      </c>
      <c r="FT8" s="13">
        <v>0</v>
      </c>
      <c r="FU8" s="13">
        <v>0</v>
      </c>
      <c r="FV8" s="13">
        <v>2.1419999999999999</v>
      </c>
      <c r="FW8" s="13">
        <v>4.4640000000000004</v>
      </c>
      <c r="FX8" s="13">
        <v>0</v>
      </c>
      <c r="FY8" s="13">
        <v>0.66600000000000004</v>
      </c>
      <c r="FZ8" s="13">
        <v>7.2720000000000002</v>
      </c>
    </row>
    <row r="9" spans="1:182" x14ac:dyDescent="0.25">
      <c r="A9" s="5" t="s">
        <v>265</v>
      </c>
      <c r="B9" s="5">
        <v>0</v>
      </c>
      <c r="C9" s="81">
        <v>38127</v>
      </c>
      <c r="D9" s="81">
        <v>43972</v>
      </c>
      <c r="E9" s="5">
        <v>1</v>
      </c>
      <c r="F9" s="69">
        <v>1</v>
      </c>
      <c r="G9" s="82">
        <v>67</v>
      </c>
      <c r="H9" s="20">
        <v>185.5</v>
      </c>
      <c r="N9" s="8">
        <v>4</v>
      </c>
      <c r="O9" s="20">
        <v>14.5</v>
      </c>
      <c r="P9" s="20">
        <v>8.6449999999999996</v>
      </c>
      <c r="Q9" s="8">
        <v>19.5</v>
      </c>
      <c r="T9" s="8">
        <v>51.006999999999998</v>
      </c>
      <c r="U9" s="8">
        <v>82.04</v>
      </c>
      <c r="AE9" s="71">
        <v>2788.3</v>
      </c>
      <c r="AF9" s="71">
        <v>253.74</v>
      </c>
      <c r="AG9" s="71">
        <v>133.97999999999999</v>
      </c>
      <c r="AK9" s="71">
        <v>136.93</v>
      </c>
      <c r="AL9" s="71">
        <v>1007</v>
      </c>
      <c r="AM9" s="71">
        <v>67.989999999999995</v>
      </c>
      <c r="BX9" s="19">
        <v>3.19</v>
      </c>
      <c r="BY9" s="19">
        <v>227.8</v>
      </c>
      <c r="BZ9" s="19">
        <v>52.4</v>
      </c>
      <c r="CA9" s="19">
        <v>280.2</v>
      </c>
      <c r="CB9" s="19">
        <v>600.20000000000005</v>
      </c>
      <c r="CC9" s="22">
        <v>2</v>
      </c>
      <c r="CD9" s="22">
        <v>0</v>
      </c>
      <c r="CE9" s="22">
        <v>0</v>
      </c>
      <c r="CF9" s="22">
        <v>0</v>
      </c>
      <c r="CG9" s="22">
        <v>1</v>
      </c>
      <c r="CH9" s="22">
        <v>1</v>
      </c>
      <c r="CI9" s="22">
        <v>0</v>
      </c>
      <c r="CJ9" s="22">
        <v>0</v>
      </c>
      <c r="CK9" s="21">
        <v>160</v>
      </c>
      <c r="CL9" s="21">
        <v>29</v>
      </c>
      <c r="CM9" s="21">
        <v>13</v>
      </c>
      <c r="CN9" s="21">
        <v>31</v>
      </c>
      <c r="CO9" s="21">
        <v>58</v>
      </c>
      <c r="CP9" s="21">
        <v>14</v>
      </c>
      <c r="CQ9" s="21">
        <v>15</v>
      </c>
      <c r="DQ9" s="50"/>
      <c r="DR9" s="50"/>
      <c r="DS9" s="51"/>
      <c r="DT9" s="52"/>
      <c r="DU9" s="52"/>
      <c r="DV9" s="50"/>
      <c r="DW9" s="53"/>
      <c r="DX9" s="53"/>
      <c r="DY9" s="53"/>
      <c r="DZ9" s="53"/>
      <c r="EA9" s="53"/>
      <c r="EB9" s="53"/>
      <c r="EC9" s="52"/>
      <c r="ED9" s="52"/>
      <c r="EE9" s="62"/>
      <c r="EF9" s="52"/>
      <c r="EG9" s="52"/>
      <c r="EH9" s="52"/>
      <c r="EI9" s="52"/>
      <c r="EJ9" s="52"/>
      <c r="EK9" s="52"/>
      <c r="EX9" s="63"/>
      <c r="EY9" s="63"/>
      <c r="FB9" s="63"/>
      <c r="FC9" s="63"/>
      <c r="FD9" s="64"/>
      <c r="FE9" s="63"/>
      <c r="FF9" s="65"/>
      <c r="FG9" s="63"/>
      <c r="FH9" s="64"/>
      <c r="FI9" s="65"/>
      <c r="FJ9" s="63"/>
      <c r="FK9" s="63"/>
      <c r="FL9" s="63"/>
      <c r="FM9" s="64"/>
      <c r="FN9" s="63"/>
      <c r="FO9" s="65"/>
      <c r="FP9" s="65"/>
      <c r="FQ9" s="65"/>
      <c r="FR9" s="65"/>
      <c r="FS9" s="65"/>
    </row>
    <row r="10" spans="1:182" x14ac:dyDescent="0.25">
      <c r="A10" s="5" t="s">
        <v>97</v>
      </c>
      <c r="B10" s="5">
        <v>1</v>
      </c>
      <c r="C10" s="68">
        <v>38721</v>
      </c>
      <c r="D10" s="68">
        <v>44181</v>
      </c>
      <c r="E10" s="5">
        <v>2</v>
      </c>
      <c r="F10" s="69" t="s">
        <v>107</v>
      </c>
      <c r="G10" s="8">
        <v>56</v>
      </c>
      <c r="H10" s="8">
        <v>179.5</v>
      </c>
      <c r="I10" s="8">
        <v>25.1</v>
      </c>
      <c r="J10" s="8">
        <v>11</v>
      </c>
      <c r="K10" s="8">
        <v>9.6999999999999993</v>
      </c>
      <c r="L10" s="8">
        <v>26</v>
      </c>
      <c r="M10" s="8">
        <v>18</v>
      </c>
      <c r="N10" s="8" t="s">
        <v>91</v>
      </c>
      <c r="O10" s="8">
        <v>12</v>
      </c>
      <c r="P10" s="8">
        <v>6.7</v>
      </c>
      <c r="Q10" s="8">
        <v>17.3</v>
      </c>
      <c r="R10" s="9" t="s">
        <v>98</v>
      </c>
      <c r="S10" s="8">
        <v>1545</v>
      </c>
      <c r="T10" s="8">
        <v>49.3</v>
      </c>
      <c r="U10" s="8">
        <v>88</v>
      </c>
      <c r="V10" s="8">
        <v>36.1</v>
      </c>
      <c r="W10" s="8">
        <v>64.5</v>
      </c>
      <c r="X10" s="6">
        <v>1457</v>
      </c>
      <c r="Y10" s="6">
        <v>1408</v>
      </c>
      <c r="Z10" s="6">
        <v>204</v>
      </c>
      <c r="AA10" s="6">
        <v>165</v>
      </c>
      <c r="AB10" s="6">
        <v>0.81</v>
      </c>
      <c r="AC10" s="6">
        <v>64.099999999999994</v>
      </c>
      <c r="AD10" s="6">
        <v>35.9</v>
      </c>
      <c r="AE10" s="11">
        <v>2510</v>
      </c>
      <c r="AF10" s="11">
        <v>303</v>
      </c>
      <c r="AG10" s="11">
        <v>98</v>
      </c>
      <c r="AH10" s="11">
        <v>63.9</v>
      </c>
      <c r="AI10" s="11">
        <v>19.5</v>
      </c>
      <c r="AJ10" s="11">
        <v>5</v>
      </c>
      <c r="AK10" s="11">
        <v>93.7</v>
      </c>
      <c r="AL10" s="11">
        <v>1181</v>
      </c>
      <c r="AM10" s="11">
        <v>1.7</v>
      </c>
      <c r="AN10" s="11">
        <v>9.9</v>
      </c>
      <c r="AO10" s="11">
        <v>234</v>
      </c>
      <c r="AP10" s="11">
        <v>3</v>
      </c>
      <c r="AQ10" s="13">
        <v>1705.4295134646668</v>
      </c>
      <c r="AR10" s="13">
        <v>11870.613959834534</v>
      </c>
      <c r="AS10" s="13">
        <v>2861.1833946803995</v>
      </c>
      <c r="AT10" s="13">
        <v>121.33689917341333</v>
      </c>
      <c r="AU10" s="13">
        <v>33.208954640080002</v>
      </c>
      <c r="AV10" s="13">
        <v>55.886077866666668</v>
      </c>
      <c r="AW10" s="13">
        <v>124.57253801732001</v>
      </c>
      <c r="AX10" s="13">
        <v>44.061458800000004</v>
      </c>
      <c r="AY10" s="13">
        <v>35.403417046666661</v>
      </c>
      <c r="AZ10" s="13">
        <v>19.162546757320001</v>
      </c>
      <c r="BA10" s="13">
        <v>12.211611866666665</v>
      </c>
      <c r="BB10" s="13">
        <v>304.39067213333334</v>
      </c>
      <c r="BC10" s="13">
        <v>373.81725638982664</v>
      </c>
      <c r="BD10" s="13">
        <v>169.16612239517332</v>
      </c>
      <c r="BE10" s="13">
        <v>194.85454732798664</v>
      </c>
      <c r="BF10" s="13">
        <v>35.947794997973332</v>
      </c>
      <c r="BG10" s="13">
        <v>0</v>
      </c>
      <c r="BH10" s="13">
        <v>2442.5784422690663</v>
      </c>
      <c r="BI10" s="13">
        <v>4730.8074497226662</v>
      </c>
      <c r="BJ10" s="13">
        <v>1447.4144199074665</v>
      </c>
      <c r="BK10" s="13">
        <v>407.63579696333335</v>
      </c>
      <c r="BL10" s="13">
        <v>2236.3519733485327</v>
      </c>
      <c r="BM10" s="13">
        <v>17.184981382613334</v>
      </c>
      <c r="BN10" s="13">
        <v>11.520967980626667</v>
      </c>
      <c r="BO10" s="13">
        <v>61.553709093762663</v>
      </c>
      <c r="BP10" s="13">
        <v>1423.7184753533334</v>
      </c>
      <c r="BQ10" s="13">
        <v>165.5</v>
      </c>
      <c r="BR10" s="13">
        <v>4759.0862902666668</v>
      </c>
      <c r="BS10" s="13">
        <v>5.5815653610920002</v>
      </c>
      <c r="BT10" s="13">
        <v>6.153261624493334</v>
      </c>
      <c r="BU10" s="13">
        <v>90.574043228626664</v>
      </c>
      <c r="BV10" s="13">
        <v>5.7334082048453334</v>
      </c>
      <c r="BW10" s="13">
        <v>271.60865572466668</v>
      </c>
      <c r="BX10" s="6">
        <v>1.7</v>
      </c>
      <c r="BY10" s="6">
        <v>213.2</v>
      </c>
      <c r="BZ10" s="6">
        <v>13.4</v>
      </c>
      <c r="CA10" s="6">
        <f>BY10+BZ10</f>
        <v>226.6</v>
      </c>
      <c r="CB10" s="6">
        <v>312.39999999999998</v>
      </c>
      <c r="CC10" s="13">
        <f>SUM(CD10:CJ10)</f>
        <v>7</v>
      </c>
      <c r="CD10" s="13">
        <v>1</v>
      </c>
      <c r="CE10" s="13">
        <v>0</v>
      </c>
      <c r="CF10" s="13">
        <v>1</v>
      </c>
      <c r="CG10" s="13">
        <v>0</v>
      </c>
      <c r="CH10" s="13">
        <v>3</v>
      </c>
      <c r="CI10" s="13">
        <v>0</v>
      </c>
      <c r="CJ10" s="13">
        <v>2</v>
      </c>
      <c r="CK10" s="15" t="s">
        <v>107</v>
      </c>
      <c r="CL10" s="15" t="s">
        <v>107</v>
      </c>
      <c r="CM10" s="15" t="s">
        <v>107</v>
      </c>
      <c r="CN10" s="15" t="s">
        <v>107</v>
      </c>
      <c r="CO10" s="15" t="s">
        <v>107</v>
      </c>
      <c r="CP10" s="15" t="s">
        <v>107</v>
      </c>
      <c r="CQ10" s="15" t="s">
        <v>107</v>
      </c>
      <c r="CR10" s="78">
        <v>62</v>
      </c>
      <c r="CS10" s="78">
        <v>65</v>
      </c>
      <c r="CT10" s="78">
        <v>56.25</v>
      </c>
      <c r="CU10" s="21">
        <v>24.29</v>
      </c>
      <c r="CV10" s="21">
        <v>23.31</v>
      </c>
      <c r="CW10" s="21">
        <v>9.9700000000000006</v>
      </c>
      <c r="CX10" s="21">
        <v>10.77</v>
      </c>
      <c r="CY10" s="21">
        <v>1.82</v>
      </c>
      <c r="CZ10" s="21">
        <v>1.61</v>
      </c>
      <c r="DA10" s="21">
        <v>31.5</v>
      </c>
      <c r="DB10" s="21">
        <v>20.21</v>
      </c>
      <c r="DC10" s="21">
        <v>31.18</v>
      </c>
      <c r="DD10" s="21">
        <v>3.81</v>
      </c>
      <c r="DE10" s="21">
        <v>0</v>
      </c>
      <c r="DF10" s="21">
        <v>18.809999999999999</v>
      </c>
      <c r="DG10" s="21">
        <v>81.819999999999993</v>
      </c>
      <c r="DH10" s="21">
        <v>0</v>
      </c>
      <c r="DI10" s="21">
        <v>0</v>
      </c>
      <c r="DJ10" s="21">
        <v>0</v>
      </c>
      <c r="DK10" s="21">
        <v>11.54</v>
      </c>
      <c r="DL10" s="21">
        <v>88.46</v>
      </c>
      <c r="DM10" s="21">
        <v>0</v>
      </c>
      <c r="DN10" s="21">
        <v>0</v>
      </c>
      <c r="DO10" s="21">
        <v>1.1499999999999999</v>
      </c>
      <c r="DP10" s="21">
        <v>1.03</v>
      </c>
      <c r="DQ10" s="50">
        <v>35.667000000000002</v>
      </c>
      <c r="DR10" s="50">
        <v>2.1</v>
      </c>
      <c r="DS10" s="51">
        <v>6</v>
      </c>
      <c r="DT10" s="52">
        <v>1</v>
      </c>
      <c r="DU10" s="52">
        <v>1</v>
      </c>
      <c r="DV10" s="50">
        <v>42.823</v>
      </c>
      <c r="DW10" s="53">
        <v>81</v>
      </c>
      <c r="DX10" s="53">
        <v>94</v>
      </c>
      <c r="DY10" s="53">
        <v>55</v>
      </c>
      <c r="DZ10" s="53">
        <v>107</v>
      </c>
      <c r="EA10" s="53">
        <v>94</v>
      </c>
      <c r="EB10" s="53">
        <v>61</v>
      </c>
      <c r="EC10" s="13">
        <v>0</v>
      </c>
      <c r="ED10" s="13">
        <v>0</v>
      </c>
      <c r="EE10" s="13">
        <v>0</v>
      </c>
      <c r="EF10" s="13">
        <v>0</v>
      </c>
      <c r="EG10" s="13">
        <v>0</v>
      </c>
      <c r="EH10" s="13">
        <v>0</v>
      </c>
      <c r="EI10" s="13">
        <v>0</v>
      </c>
      <c r="EJ10" s="13">
        <v>0</v>
      </c>
      <c r="EK10" s="13">
        <v>0</v>
      </c>
      <c r="EL10" s="13">
        <v>0.58499999999999996</v>
      </c>
      <c r="EM10" s="13">
        <v>1.2430000000000001</v>
      </c>
      <c r="EN10" s="13">
        <v>0.56399999999999995</v>
      </c>
      <c r="EO10" s="13">
        <v>0.91100000000000003</v>
      </c>
      <c r="EP10" s="13">
        <v>0</v>
      </c>
      <c r="EQ10" s="13">
        <v>0</v>
      </c>
      <c r="ER10" s="13">
        <v>0</v>
      </c>
      <c r="ES10" s="13">
        <v>0</v>
      </c>
      <c r="ET10" s="13">
        <v>82</v>
      </c>
      <c r="EU10" s="13">
        <v>66</v>
      </c>
      <c r="EV10" s="13">
        <v>149</v>
      </c>
      <c r="EW10" s="13">
        <v>99</v>
      </c>
      <c r="EX10" s="13">
        <v>1</v>
      </c>
      <c r="EY10" s="13">
        <v>0</v>
      </c>
      <c r="EZ10" s="13">
        <v>0</v>
      </c>
      <c r="FA10" s="13">
        <v>1</v>
      </c>
      <c r="FB10" s="53">
        <v>553.76</v>
      </c>
      <c r="FC10" s="53">
        <v>640.86</v>
      </c>
      <c r="FD10" s="50">
        <v>45.249000000000002</v>
      </c>
      <c r="FE10" s="54">
        <v>1.1573</v>
      </c>
      <c r="FF10" s="50">
        <v>33.435000000000002</v>
      </c>
      <c r="FG10" s="50">
        <v>36.273000000000003</v>
      </c>
      <c r="FH10" s="50">
        <v>17.632000000000001</v>
      </c>
      <c r="FI10" s="50">
        <v>25.681000000000001</v>
      </c>
      <c r="FJ10" s="50">
        <v>39.770000000000003</v>
      </c>
      <c r="FK10" s="50">
        <v>59.94</v>
      </c>
      <c r="FL10" s="50">
        <v>636.02</v>
      </c>
      <c r="FM10" s="50">
        <v>8.6120999999999999</v>
      </c>
      <c r="FN10" s="54">
        <v>10.611000000000001</v>
      </c>
      <c r="FO10" s="50">
        <v>26.114000000000001</v>
      </c>
      <c r="FP10" s="50">
        <v>20.728999999999999</v>
      </c>
      <c r="FQ10" s="54">
        <v>1.1472</v>
      </c>
      <c r="FR10" s="54">
        <v>14.672000000000001</v>
      </c>
      <c r="FS10" s="50">
        <v>39.915999999999997</v>
      </c>
      <c r="FT10" s="13">
        <v>0</v>
      </c>
      <c r="FU10" s="13">
        <v>0</v>
      </c>
      <c r="FV10" s="13">
        <v>0</v>
      </c>
      <c r="FW10" s="13">
        <v>8.0359999999999996</v>
      </c>
      <c r="FX10" s="13">
        <v>0</v>
      </c>
      <c r="FY10" s="13">
        <v>1.3320000000000001</v>
      </c>
      <c r="FZ10" s="13">
        <v>9.3680000000000003</v>
      </c>
    </row>
    <row r="11" spans="1:182" x14ac:dyDescent="0.25">
      <c r="A11" s="5" t="s">
        <v>119</v>
      </c>
      <c r="B11" s="5">
        <v>0</v>
      </c>
      <c r="C11" s="79" t="s">
        <v>253</v>
      </c>
      <c r="D11" s="68">
        <v>44161</v>
      </c>
      <c r="E11" s="5">
        <v>2</v>
      </c>
      <c r="F11" s="69" t="s">
        <v>107</v>
      </c>
      <c r="G11" s="72">
        <v>74.099999999999994</v>
      </c>
      <c r="H11" s="72">
        <v>162.5</v>
      </c>
      <c r="I11" s="72">
        <v>34</v>
      </c>
      <c r="J11" s="72">
        <v>14.5</v>
      </c>
      <c r="K11" s="72">
        <v>12.8</v>
      </c>
      <c r="L11" s="72">
        <v>33</v>
      </c>
      <c r="M11" s="73">
        <v>32</v>
      </c>
      <c r="N11" s="75" t="s">
        <v>125</v>
      </c>
      <c r="O11" s="72">
        <v>24.7</v>
      </c>
      <c r="P11" s="72">
        <v>18.3</v>
      </c>
      <c r="Q11" s="77">
        <f t="shared" ref="Q11:Q17" si="2">G11/((H11/100)*(H11/100))</f>
        <v>28.061538461538458</v>
      </c>
      <c r="R11" s="9" t="s">
        <v>252</v>
      </c>
      <c r="S11" s="72">
        <v>1727</v>
      </c>
      <c r="T11" s="72">
        <v>55.8</v>
      </c>
      <c r="U11" s="72">
        <v>75.3</v>
      </c>
      <c r="V11" s="72">
        <v>40.799999999999997</v>
      </c>
      <c r="W11" s="72">
        <v>55.1</v>
      </c>
      <c r="AE11" s="11">
        <v>1616</v>
      </c>
      <c r="AF11" s="11">
        <v>116</v>
      </c>
      <c r="AG11" s="11">
        <v>67</v>
      </c>
      <c r="AH11" s="11">
        <v>19.3</v>
      </c>
      <c r="AI11" s="11">
        <v>17.899999999999999</v>
      </c>
      <c r="AJ11" s="11">
        <v>8.4</v>
      </c>
      <c r="AK11" s="11">
        <v>135.69999999999999</v>
      </c>
      <c r="AL11" s="11">
        <v>1140</v>
      </c>
      <c r="AM11" s="11">
        <v>0.2</v>
      </c>
      <c r="AN11" s="11">
        <v>13.4</v>
      </c>
      <c r="AO11" s="11">
        <v>268</v>
      </c>
      <c r="AP11" s="11">
        <v>3</v>
      </c>
      <c r="AQ11" s="13">
        <v>817.10320151333337</v>
      </c>
      <c r="AR11" s="13">
        <v>6497.5859008066664</v>
      </c>
      <c r="AS11" s="13">
        <v>1559.3264878266668</v>
      </c>
      <c r="AT11" s="13">
        <v>89.892923038999996</v>
      </c>
      <c r="AU11" s="13">
        <v>11.594709705666668</v>
      </c>
      <c r="AV11" s="13">
        <v>46.272880000000001</v>
      </c>
      <c r="AW11" s="13">
        <v>92.444473083333349</v>
      </c>
      <c r="AX11" s="13">
        <v>30.315256666666663</v>
      </c>
      <c r="AY11" s="13">
        <v>33.415965416666673</v>
      </c>
      <c r="AZ11" s="13">
        <v>20.625314333333336</v>
      </c>
      <c r="BA11" s="13">
        <v>15.519258333333335</v>
      </c>
      <c r="BB11" s="13">
        <v>271.57636833333333</v>
      </c>
      <c r="BC11" s="13">
        <v>99.855588605999998</v>
      </c>
      <c r="BD11" s="13">
        <v>18.816748606000001</v>
      </c>
      <c r="BE11" s="13">
        <v>80.247119999999995</v>
      </c>
      <c r="BF11" s="13">
        <v>19.885726766000001</v>
      </c>
      <c r="BG11" s="13">
        <v>0</v>
      </c>
      <c r="BH11" s="13">
        <v>3029.2387211699997</v>
      </c>
      <c r="BI11" s="13">
        <v>2069.7097359333334</v>
      </c>
      <c r="BJ11" s="13">
        <v>293.2541653466667</v>
      </c>
      <c r="BK11" s="13">
        <v>195.20437492000002</v>
      </c>
      <c r="BL11" s="13">
        <v>1037.8772379299999</v>
      </c>
      <c r="BM11" s="13">
        <v>13.370831358999999</v>
      </c>
      <c r="BN11" s="13">
        <v>13.38963788</v>
      </c>
      <c r="BO11" s="13">
        <v>0.79751423610000005</v>
      </c>
      <c r="BP11" s="13">
        <v>1546.6634999933333</v>
      </c>
      <c r="BQ11" s="13">
        <v>60</v>
      </c>
      <c r="BR11" s="13">
        <v>8526.8810033333339</v>
      </c>
      <c r="BS11" s="13">
        <v>6.1189978814999995</v>
      </c>
      <c r="BT11" s="13">
        <v>6.1614867778333338</v>
      </c>
      <c r="BU11" s="13">
        <v>29.771825808333336</v>
      </c>
      <c r="BV11" s="13">
        <v>6.3649691430666673</v>
      </c>
      <c r="BW11" s="13">
        <v>39.60445275</v>
      </c>
      <c r="BX11" s="6">
        <v>1.5</v>
      </c>
      <c r="BY11" s="6">
        <v>163.25</v>
      </c>
      <c r="BZ11" s="6">
        <v>50.75</v>
      </c>
      <c r="CB11" s="6">
        <v>572.45616666666672</v>
      </c>
      <c r="CC11" s="13">
        <f>SUM(CD11:CJ11)</f>
        <v>10</v>
      </c>
      <c r="CD11" s="13">
        <v>1</v>
      </c>
      <c r="CE11" s="13">
        <v>2</v>
      </c>
      <c r="CF11" s="13">
        <v>1</v>
      </c>
      <c r="CG11" s="13">
        <v>2</v>
      </c>
      <c r="CH11" s="13">
        <v>1</v>
      </c>
      <c r="CI11" s="13">
        <v>2</v>
      </c>
      <c r="CJ11" s="13">
        <v>1</v>
      </c>
      <c r="CK11" s="15" t="s">
        <v>107</v>
      </c>
      <c r="CL11" s="15" t="s">
        <v>107</v>
      </c>
      <c r="CM11" s="15" t="s">
        <v>107</v>
      </c>
      <c r="CN11" s="15" t="s">
        <v>107</v>
      </c>
      <c r="CO11" s="15" t="s">
        <v>107</v>
      </c>
      <c r="CP11" s="15" t="s">
        <v>107</v>
      </c>
      <c r="CQ11" s="15" t="s">
        <v>107</v>
      </c>
      <c r="CR11" s="66">
        <v>69.599999999999994</v>
      </c>
      <c r="CS11" s="23">
        <v>65</v>
      </c>
      <c r="CT11" s="78">
        <v>78.125</v>
      </c>
      <c r="DQ11" s="50">
        <v>36.667000000000002</v>
      </c>
      <c r="DR11" s="50">
        <v>3.2669999999999999</v>
      </c>
      <c r="DS11" s="51">
        <v>7</v>
      </c>
      <c r="DT11" s="52">
        <v>1</v>
      </c>
      <c r="DU11" s="52">
        <v>1</v>
      </c>
      <c r="DV11" s="50">
        <v>69.2</v>
      </c>
      <c r="DW11" s="53">
        <v>54</v>
      </c>
      <c r="DX11" s="53">
        <v>111.9</v>
      </c>
      <c r="DY11" s="53">
        <v>67.2</v>
      </c>
      <c r="DZ11" s="53">
        <v>91.5</v>
      </c>
      <c r="EA11" s="53">
        <v>113.4</v>
      </c>
      <c r="EB11" s="53">
        <v>75.7</v>
      </c>
      <c r="EC11" s="13">
        <v>0</v>
      </c>
      <c r="ED11" s="13">
        <v>0</v>
      </c>
      <c r="EE11" s="13">
        <v>0</v>
      </c>
      <c r="EF11" s="13">
        <v>0</v>
      </c>
      <c r="EG11" s="13">
        <v>0</v>
      </c>
      <c r="EH11" s="13">
        <v>0</v>
      </c>
      <c r="EI11" s="13">
        <v>0</v>
      </c>
      <c r="EJ11" s="13">
        <v>0</v>
      </c>
      <c r="EK11" s="13">
        <v>0</v>
      </c>
      <c r="EL11" s="13">
        <v>0.61899999999999999</v>
      </c>
      <c r="EM11" s="13">
        <v>0.80900000000000005</v>
      </c>
      <c r="EN11" s="13">
        <v>1.107</v>
      </c>
      <c r="EO11" s="13">
        <v>1.4259999999999999</v>
      </c>
      <c r="EP11" s="13">
        <v>0</v>
      </c>
      <c r="EQ11" s="13">
        <v>3</v>
      </c>
      <c r="ER11" s="13">
        <v>0</v>
      </c>
      <c r="ES11" s="13">
        <v>0</v>
      </c>
      <c r="ET11" s="13">
        <v>94</v>
      </c>
      <c r="EU11" s="13">
        <v>129</v>
      </c>
      <c r="EV11" s="13">
        <v>153</v>
      </c>
      <c r="EW11" s="13">
        <v>131</v>
      </c>
      <c r="EX11" s="13">
        <v>0</v>
      </c>
      <c r="EY11" s="13">
        <v>0</v>
      </c>
      <c r="EZ11" s="13">
        <v>1</v>
      </c>
      <c r="FA11" s="13">
        <v>1</v>
      </c>
      <c r="FB11" s="53">
        <v>979.26</v>
      </c>
      <c r="FC11" s="53">
        <v>425.5</v>
      </c>
      <c r="FD11" s="50">
        <v>69.697999999999993</v>
      </c>
      <c r="FE11" s="54">
        <v>0.43451000000000001</v>
      </c>
      <c r="FF11" s="50">
        <v>41.246000000000002</v>
      </c>
      <c r="FG11" s="50">
        <v>58.914000000000001</v>
      </c>
      <c r="FH11" s="50">
        <v>44.360999999999997</v>
      </c>
      <c r="FI11" s="50">
        <v>41.737000000000002</v>
      </c>
      <c r="FJ11" s="50">
        <v>40.868000000000002</v>
      </c>
      <c r="FK11" s="50">
        <v>75.441000000000003</v>
      </c>
      <c r="FL11" s="50">
        <v>411.84</v>
      </c>
      <c r="FM11" s="50">
        <v>15.481</v>
      </c>
      <c r="FN11" s="54">
        <v>5.4589999999999996</v>
      </c>
      <c r="FO11" s="50">
        <v>23.431000000000001</v>
      </c>
      <c r="FP11" s="50">
        <v>13.648</v>
      </c>
      <c r="FQ11" s="54">
        <v>0.21598000000000001</v>
      </c>
      <c r="FR11" s="54">
        <v>9.6608000000000001</v>
      </c>
      <c r="FS11" s="50">
        <v>31.716999999999999</v>
      </c>
      <c r="FT11" s="13">
        <v>16</v>
      </c>
      <c r="FU11" s="13">
        <v>2.5</v>
      </c>
      <c r="FV11" s="13">
        <v>6.4279999999999999</v>
      </c>
      <c r="FW11" s="13">
        <v>15.18</v>
      </c>
      <c r="FX11" s="13">
        <v>0</v>
      </c>
      <c r="FY11" s="13">
        <v>0.999</v>
      </c>
      <c r="FZ11" s="13">
        <v>41.106999999999999</v>
      </c>
    </row>
    <row r="12" spans="1:182" x14ac:dyDescent="0.25">
      <c r="A12" s="5" t="s">
        <v>117</v>
      </c>
      <c r="B12" s="5">
        <v>1</v>
      </c>
      <c r="C12" s="79" t="s">
        <v>254</v>
      </c>
      <c r="D12" s="68">
        <v>44116</v>
      </c>
      <c r="E12" s="5">
        <v>2</v>
      </c>
      <c r="F12" s="69" t="s">
        <v>107</v>
      </c>
      <c r="G12" s="72">
        <v>76.8</v>
      </c>
      <c r="H12" s="72">
        <v>159.4</v>
      </c>
      <c r="I12" s="72">
        <v>32.5</v>
      </c>
      <c r="J12" s="72">
        <v>29.2</v>
      </c>
      <c r="K12" s="72">
        <v>21.8</v>
      </c>
      <c r="L12" s="72">
        <v>25</v>
      </c>
      <c r="M12" s="73">
        <v>19</v>
      </c>
      <c r="N12" s="74" t="s">
        <v>124</v>
      </c>
      <c r="O12" s="72">
        <v>37.4</v>
      </c>
      <c r="P12" s="72">
        <v>28.7</v>
      </c>
      <c r="Q12" s="77">
        <f t="shared" si="2"/>
        <v>30.226271982922153</v>
      </c>
      <c r="R12" s="9" t="s">
        <v>246</v>
      </c>
      <c r="S12" s="72">
        <v>1477</v>
      </c>
      <c r="T12" s="72">
        <v>48.1</v>
      </c>
      <c r="U12" s="72">
        <v>62.6</v>
      </c>
      <c r="V12" s="72">
        <v>35.200000000000003</v>
      </c>
      <c r="W12" s="72">
        <v>45.8</v>
      </c>
      <c r="CK12" s="15" t="s">
        <v>107</v>
      </c>
      <c r="CL12" s="15" t="s">
        <v>107</v>
      </c>
      <c r="CM12" s="15" t="s">
        <v>107</v>
      </c>
      <c r="CN12" s="15" t="s">
        <v>107</v>
      </c>
      <c r="CO12" s="15" t="s">
        <v>107</v>
      </c>
      <c r="CP12" s="15" t="s">
        <v>107</v>
      </c>
      <c r="CQ12" s="15" t="s">
        <v>107</v>
      </c>
      <c r="CR12" s="66">
        <f>2250/23</f>
        <v>97.826086956521735</v>
      </c>
      <c r="DQ12" s="50">
        <v>24.334</v>
      </c>
      <c r="DR12" s="50">
        <v>1.8480000000000001</v>
      </c>
      <c r="DS12" s="51">
        <v>-9</v>
      </c>
      <c r="DT12" s="52">
        <v>1</v>
      </c>
      <c r="DU12" s="52">
        <v>1</v>
      </c>
      <c r="DV12" s="50">
        <v>23.6</v>
      </c>
      <c r="DW12" s="53">
        <v>80.7</v>
      </c>
      <c r="DX12" s="53">
        <v>127.2</v>
      </c>
      <c r="DY12" s="53">
        <v>78.599999999999994</v>
      </c>
      <c r="DZ12" s="53">
        <v>85.7</v>
      </c>
      <c r="EA12" s="53">
        <v>129.69999999999999</v>
      </c>
      <c r="EB12" s="53">
        <v>83.6</v>
      </c>
      <c r="EC12" s="13">
        <v>0</v>
      </c>
      <c r="ED12" s="13">
        <v>0</v>
      </c>
      <c r="EE12" s="13">
        <v>0</v>
      </c>
      <c r="EF12" s="13">
        <v>0</v>
      </c>
      <c r="EG12" s="13">
        <v>0</v>
      </c>
      <c r="EH12" s="13">
        <v>0</v>
      </c>
      <c r="EI12" s="13">
        <v>0</v>
      </c>
      <c r="EJ12" s="13">
        <v>0</v>
      </c>
      <c r="EK12" s="13">
        <v>0</v>
      </c>
      <c r="EL12" s="13">
        <v>0.46800000000000003</v>
      </c>
      <c r="EM12" s="13">
        <v>1.802</v>
      </c>
      <c r="EN12" s="13">
        <v>2.2029999999999998</v>
      </c>
      <c r="EO12" s="13">
        <v>0.63</v>
      </c>
      <c r="EP12" s="13">
        <v>0</v>
      </c>
      <c r="EQ12" s="13">
        <v>3</v>
      </c>
      <c r="ER12" s="13">
        <v>12</v>
      </c>
      <c r="ES12" s="13">
        <v>0</v>
      </c>
      <c r="ET12" s="13">
        <v>78</v>
      </c>
      <c r="EU12" s="13">
        <v>12</v>
      </c>
      <c r="EV12" s="13">
        <v>8</v>
      </c>
      <c r="EW12" s="13">
        <v>14</v>
      </c>
      <c r="EX12" s="13">
        <v>1</v>
      </c>
      <c r="EY12" s="13">
        <v>0</v>
      </c>
      <c r="EZ12" s="13">
        <v>1</v>
      </c>
      <c r="FA12" s="13">
        <v>2</v>
      </c>
      <c r="FB12" s="53">
        <v>469.59</v>
      </c>
      <c r="FC12" s="53">
        <v>657.43</v>
      </c>
      <c r="FD12" s="50">
        <v>41.640999999999998</v>
      </c>
      <c r="FE12" s="54">
        <v>1.4</v>
      </c>
      <c r="FF12" s="50">
        <v>35.86</v>
      </c>
      <c r="FG12" s="50">
        <v>31.648</v>
      </c>
      <c r="FH12" s="50">
        <v>10.526</v>
      </c>
      <c r="FI12" s="50">
        <v>22.408000000000001</v>
      </c>
      <c r="FJ12" s="50">
        <v>45.335999999999999</v>
      </c>
      <c r="FK12" s="50">
        <v>206.22</v>
      </c>
      <c r="FL12" s="50">
        <v>968.52</v>
      </c>
      <c r="FM12" s="50">
        <v>17.552</v>
      </c>
      <c r="FN12" s="54">
        <v>4.6965000000000003</v>
      </c>
      <c r="FO12" s="50">
        <v>38.786999999999999</v>
      </c>
      <c r="FP12" s="50">
        <v>20.948</v>
      </c>
      <c r="FQ12" s="54">
        <v>2.1429</v>
      </c>
      <c r="FR12" s="54">
        <v>14.831</v>
      </c>
      <c r="FS12" s="50">
        <v>52.802</v>
      </c>
      <c r="FT12" s="50">
        <v>0</v>
      </c>
      <c r="FU12" s="50">
        <v>0</v>
      </c>
      <c r="FV12" s="50">
        <v>0</v>
      </c>
      <c r="FW12" s="50">
        <v>8.0370000000000008</v>
      </c>
      <c r="FX12" s="50">
        <v>0</v>
      </c>
      <c r="FY12" s="50">
        <v>1.998</v>
      </c>
      <c r="FZ12" s="50">
        <v>10.035</v>
      </c>
    </row>
    <row r="13" spans="1:182" x14ac:dyDescent="0.25">
      <c r="A13" s="5" t="s">
        <v>118</v>
      </c>
      <c r="B13" s="5">
        <v>0</v>
      </c>
      <c r="C13" s="79" t="s">
        <v>255</v>
      </c>
      <c r="D13" s="68">
        <v>44089</v>
      </c>
      <c r="E13" s="5">
        <v>2</v>
      </c>
      <c r="F13" s="69" t="s">
        <v>107</v>
      </c>
      <c r="G13" s="72">
        <v>90.1</v>
      </c>
      <c r="H13" s="72">
        <v>189</v>
      </c>
      <c r="I13" s="72">
        <v>32.1</v>
      </c>
      <c r="J13" s="72">
        <v>19.8</v>
      </c>
      <c r="K13" s="72">
        <v>13.8</v>
      </c>
      <c r="L13" s="72">
        <v>44</v>
      </c>
      <c r="M13" s="73">
        <v>34</v>
      </c>
      <c r="N13" s="74" t="s">
        <v>124</v>
      </c>
      <c r="O13" s="72">
        <v>25.3</v>
      </c>
      <c r="P13" s="72">
        <v>22.8</v>
      </c>
      <c r="Q13" s="77">
        <f t="shared" si="2"/>
        <v>25.223258027490832</v>
      </c>
      <c r="R13" s="9" t="s">
        <v>247</v>
      </c>
      <c r="S13" s="72">
        <v>2054</v>
      </c>
      <c r="T13" s="72">
        <v>67.3</v>
      </c>
      <c r="U13" s="72">
        <v>4.7</v>
      </c>
      <c r="V13" s="72">
        <v>49.3</v>
      </c>
      <c r="W13" s="72">
        <v>54.7</v>
      </c>
      <c r="CK13" s="15" t="s">
        <v>107</v>
      </c>
      <c r="CL13" s="15" t="s">
        <v>107</v>
      </c>
      <c r="CM13" s="15" t="s">
        <v>107</v>
      </c>
      <c r="CN13" s="15" t="s">
        <v>107</v>
      </c>
      <c r="CO13" s="15" t="s">
        <v>107</v>
      </c>
      <c r="CP13" s="15" t="s">
        <v>107</v>
      </c>
      <c r="CQ13" s="15" t="s">
        <v>107</v>
      </c>
      <c r="CR13" s="66">
        <f>2075/23</f>
        <v>90.217391304347828</v>
      </c>
      <c r="CS13" s="78">
        <f>1475/15</f>
        <v>98.333333333333329</v>
      </c>
      <c r="CT13" s="23">
        <f>600/8</f>
        <v>75</v>
      </c>
      <c r="DQ13" s="50">
        <v>30.334</v>
      </c>
      <c r="DR13" s="50">
        <v>2.048</v>
      </c>
      <c r="DS13" s="51">
        <v>11</v>
      </c>
      <c r="DT13" s="52">
        <v>1</v>
      </c>
      <c r="DU13" s="52">
        <v>1</v>
      </c>
      <c r="DV13" s="50">
        <v>44.39</v>
      </c>
      <c r="DW13" s="53">
        <v>68</v>
      </c>
      <c r="DX13" s="53">
        <v>126.4</v>
      </c>
      <c r="DY13" s="53">
        <v>62.8</v>
      </c>
      <c r="DZ13" s="53">
        <v>105.6</v>
      </c>
      <c r="EA13" s="53">
        <v>136.4</v>
      </c>
      <c r="EB13" s="53">
        <v>79.2</v>
      </c>
      <c r="EE13" s="63" t="s">
        <v>211</v>
      </c>
      <c r="EL13" s="13">
        <v>1.27</v>
      </c>
      <c r="EM13" s="13">
        <v>2.484</v>
      </c>
      <c r="EN13" s="13">
        <v>2.2719999999999998</v>
      </c>
      <c r="EO13" s="13">
        <v>1.091</v>
      </c>
      <c r="EP13" s="13">
        <v>3</v>
      </c>
      <c r="EQ13" s="13">
        <v>3</v>
      </c>
      <c r="ER13" s="13">
        <v>3</v>
      </c>
      <c r="ES13" s="13">
        <v>0</v>
      </c>
      <c r="ET13" s="13">
        <v>7</v>
      </c>
      <c r="EU13" s="13">
        <v>8</v>
      </c>
      <c r="EV13" s="13">
        <v>85</v>
      </c>
      <c r="EW13" s="13">
        <v>88</v>
      </c>
      <c r="EX13" s="13">
        <v>1</v>
      </c>
      <c r="EY13" s="13">
        <v>0</v>
      </c>
      <c r="EZ13" s="13">
        <v>1</v>
      </c>
      <c r="FA13" s="13">
        <v>2</v>
      </c>
      <c r="FB13" s="53">
        <v>2507.3000000000002</v>
      </c>
      <c r="FC13" s="53">
        <v>1760.1</v>
      </c>
      <c r="FD13" s="50">
        <v>58.401000000000003</v>
      </c>
      <c r="FE13" s="54">
        <v>0.70196999999999998</v>
      </c>
      <c r="FF13" s="50">
        <v>76.093000000000004</v>
      </c>
      <c r="FG13" s="50">
        <v>91.811000000000007</v>
      </c>
      <c r="FH13" s="50">
        <v>53.094000000000001</v>
      </c>
      <c r="FI13" s="50">
        <v>65.025999999999996</v>
      </c>
      <c r="FJ13" s="50">
        <v>85.472999999999999</v>
      </c>
      <c r="FK13" s="50">
        <v>131.6</v>
      </c>
      <c r="FL13" s="50">
        <v>368.4</v>
      </c>
      <c r="FM13" s="50">
        <v>26.312000000000001</v>
      </c>
      <c r="FN13" s="54">
        <v>2.7993000000000001</v>
      </c>
      <c r="FO13" s="50">
        <v>23.44</v>
      </c>
      <c r="FP13" s="50">
        <v>14.673</v>
      </c>
      <c r="FQ13" s="54">
        <v>0.80483000000000005</v>
      </c>
      <c r="FR13" s="54">
        <v>10.385999999999999</v>
      </c>
      <c r="FS13" s="50">
        <v>31.510999999999999</v>
      </c>
      <c r="FT13" s="50">
        <v>0</v>
      </c>
      <c r="FU13" s="50">
        <v>0</v>
      </c>
      <c r="FV13" s="50">
        <v>0</v>
      </c>
      <c r="FW13" s="50">
        <v>8.9285999999999994</v>
      </c>
      <c r="FX13" s="50">
        <v>1.111</v>
      </c>
      <c r="FY13" s="50">
        <v>0.999</v>
      </c>
      <c r="FZ13" s="50">
        <v>11.039</v>
      </c>
    </row>
    <row r="14" spans="1:182" x14ac:dyDescent="0.25">
      <c r="A14" s="5" t="s">
        <v>120</v>
      </c>
      <c r="B14" s="5">
        <v>1</v>
      </c>
      <c r="C14" s="68" t="s">
        <v>256</v>
      </c>
      <c r="D14" s="68">
        <v>44124</v>
      </c>
      <c r="E14" s="5">
        <v>2</v>
      </c>
      <c r="F14" s="69" t="s">
        <v>107</v>
      </c>
      <c r="G14" s="72">
        <v>57.4</v>
      </c>
      <c r="H14" s="72">
        <v>168</v>
      </c>
      <c r="I14" s="72">
        <v>26</v>
      </c>
      <c r="J14" s="72">
        <v>18.8</v>
      </c>
      <c r="K14" s="72">
        <v>9.8000000000000007</v>
      </c>
      <c r="L14" s="72">
        <v>18</v>
      </c>
      <c r="M14" s="73">
        <v>19</v>
      </c>
      <c r="N14" s="75" t="s">
        <v>125</v>
      </c>
      <c r="O14" s="72">
        <v>28.9</v>
      </c>
      <c r="P14" s="72">
        <v>15.8</v>
      </c>
      <c r="Q14" s="77">
        <f t="shared" si="2"/>
        <v>20.337301587301589</v>
      </c>
      <c r="R14" s="9" t="s">
        <v>248</v>
      </c>
      <c r="S14" s="72">
        <v>1390</v>
      </c>
      <c r="T14" s="72">
        <v>38.9</v>
      </c>
      <c r="U14" s="72">
        <v>71.099999999999994</v>
      </c>
      <c r="V14" s="72">
        <v>28.5</v>
      </c>
      <c r="W14" s="72">
        <v>52.1</v>
      </c>
      <c r="CK14" s="15" t="s">
        <v>107</v>
      </c>
      <c r="CL14" s="15" t="s">
        <v>107</v>
      </c>
      <c r="CM14" s="15" t="s">
        <v>107</v>
      </c>
      <c r="CN14" s="15" t="s">
        <v>107</v>
      </c>
      <c r="CO14" s="15" t="s">
        <v>107</v>
      </c>
      <c r="CP14" s="15" t="s">
        <v>107</v>
      </c>
      <c r="CQ14" s="15" t="s">
        <v>107</v>
      </c>
      <c r="CR14" s="66">
        <f>2150/23</f>
        <v>93.478260869565219</v>
      </c>
      <c r="CS14" s="78">
        <f>(325+500+475)/15</f>
        <v>86.666666666666671</v>
      </c>
      <c r="CT14" s="78">
        <f>750/8</f>
        <v>93.75</v>
      </c>
      <c r="DQ14" s="50">
        <v>33.83</v>
      </c>
      <c r="DR14" s="50">
        <v>2.0910000000000002</v>
      </c>
      <c r="DS14" s="51">
        <v>-9</v>
      </c>
      <c r="DT14" s="52">
        <v>1</v>
      </c>
      <c r="DU14" s="52">
        <v>1</v>
      </c>
      <c r="DV14" s="50">
        <v>30.117999999999999</v>
      </c>
      <c r="DW14" s="53">
        <v>91</v>
      </c>
      <c r="DX14" s="53">
        <v>112</v>
      </c>
      <c r="DY14" s="53">
        <v>65</v>
      </c>
      <c r="DZ14" s="53">
        <v>120</v>
      </c>
      <c r="EA14" s="53">
        <v>88</v>
      </c>
      <c r="EB14" s="53">
        <v>56</v>
      </c>
      <c r="EC14" s="52">
        <v>0</v>
      </c>
      <c r="ED14" s="52">
        <v>2</v>
      </c>
      <c r="EE14" s="52">
        <v>0</v>
      </c>
      <c r="EF14" s="52">
        <v>0</v>
      </c>
      <c r="EG14" s="52">
        <v>0</v>
      </c>
      <c r="EH14" s="52">
        <v>0</v>
      </c>
      <c r="EI14" s="52">
        <v>0</v>
      </c>
      <c r="EJ14" s="52">
        <v>0</v>
      </c>
      <c r="EK14" s="52">
        <v>0</v>
      </c>
      <c r="EL14" s="50">
        <v>0.80900000000000005</v>
      </c>
      <c r="EM14" s="50">
        <v>0.72399999999999998</v>
      </c>
      <c r="EN14" s="50">
        <v>1.331</v>
      </c>
      <c r="EO14" s="50">
        <v>0.93899999999999995</v>
      </c>
      <c r="EP14" s="55">
        <v>0</v>
      </c>
      <c r="EQ14" s="55">
        <v>0</v>
      </c>
      <c r="ER14" s="55">
        <v>0</v>
      </c>
      <c r="ES14" s="55">
        <v>0</v>
      </c>
      <c r="ET14" s="13">
        <v>81</v>
      </c>
      <c r="EU14" s="13">
        <v>56</v>
      </c>
      <c r="EV14" s="13">
        <v>60</v>
      </c>
      <c r="EW14" s="13">
        <v>112</v>
      </c>
      <c r="EX14" s="63">
        <v>1</v>
      </c>
      <c r="EY14" s="63">
        <v>0</v>
      </c>
      <c r="EZ14" s="13">
        <v>0</v>
      </c>
      <c r="FA14" s="13">
        <v>1</v>
      </c>
      <c r="FB14" s="53">
        <v>1065.3</v>
      </c>
      <c r="FC14" s="53">
        <v>574.25</v>
      </c>
      <c r="FD14" s="50">
        <v>64.921000000000006</v>
      </c>
      <c r="FE14" s="54">
        <v>0.53907000000000005</v>
      </c>
      <c r="FF14" s="50">
        <v>43.127000000000002</v>
      </c>
      <c r="FG14" s="50">
        <v>42.670999999999999</v>
      </c>
      <c r="FH14" s="50">
        <v>15.124000000000001</v>
      </c>
      <c r="FI14" s="50">
        <v>30.207000000000001</v>
      </c>
      <c r="FJ14" s="50">
        <v>53.057000000000002</v>
      </c>
      <c r="FK14" s="50">
        <v>74.626000000000005</v>
      </c>
      <c r="FL14" s="50">
        <v>161.41</v>
      </c>
      <c r="FM14" s="50">
        <v>31.613</v>
      </c>
      <c r="FN14" s="54">
        <v>2.1629</v>
      </c>
      <c r="FO14" s="50">
        <v>15.676</v>
      </c>
      <c r="FP14" s="50">
        <v>7.7274000000000003</v>
      </c>
      <c r="FQ14" s="54">
        <v>0</v>
      </c>
      <c r="FR14" s="54">
        <v>5.4687000000000001</v>
      </c>
      <c r="FS14" s="50">
        <v>21.486999999999998</v>
      </c>
      <c r="FT14" s="13">
        <v>20</v>
      </c>
      <c r="FU14" s="13">
        <v>0.83299999999999996</v>
      </c>
      <c r="FV14" s="13">
        <v>6.4279999999999999</v>
      </c>
      <c r="FW14" s="13">
        <v>15.18</v>
      </c>
      <c r="FX14" s="13">
        <v>1.111</v>
      </c>
      <c r="FY14" s="13">
        <v>0</v>
      </c>
      <c r="FZ14" s="13">
        <v>43.552</v>
      </c>
    </row>
    <row r="15" spans="1:182" x14ac:dyDescent="0.25">
      <c r="A15" s="5" t="s">
        <v>121</v>
      </c>
      <c r="B15" s="5">
        <v>0</v>
      </c>
      <c r="C15" s="79" t="s">
        <v>257</v>
      </c>
      <c r="D15" s="68">
        <v>44153</v>
      </c>
      <c r="E15" s="5">
        <v>2</v>
      </c>
      <c r="F15" s="69" t="s">
        <v>107</v>
      </c>
      <c r="G15" s="72">
        <v>58.8</v>
      </c>
      <c r="H15" s="72">
        <v>176.2</v>
      </c>
      <c r="I15" s="72">
        <v>27</v>
      </c>
      <c r="J15" s="72">
        <v>5.9</v>
      </c>
      <c r="K15" s="72">
        <v>6.5</v>
      </c>
      <c r="L15" s="72">
        <v>32</v>
      </c>
      <c r="M15" s="73">
        <v>30.5</v>
      </c>
      <c r="N15" s="75" t="s">
        <v>126</v>
      </c>
      <c r="O15" s="72">
        <v>6.8</v>
      </c>
      <c r="P15" s="72">
        <v>4</v>
      </c>
      <c r="Q15" s="77">
        <f t="shared" si="2"/>
        <v>18.939369538021111</v>
      </c>
      <c r="R15" s="9" t="s">
        <v>245</v>
      </c>
      <c r="S15" s="72">
        <v>1774</v>
      </c>
      <c r="T15" s="72">
        <v>54.8</v>
      </c>
      <c r="U15" s="72">
        <v>93.2</v>
      </c>
      <c r="V15" s="72">
        <v>40.1</v>
      </c>
      <c r="W15" s="72">
        <v>68.2</v>
      </c>
      <c r="CK15" s="15" t="s">
        <v>107</v>
      </c>
      <c r="CL15" s="15" t="s">
        <v>107</v>
      </c>
      <c r="CM15" s="15" t="s">
        <v>107</v>
      </c>
      <c r="CN15" s="15" t="s">
        <v>107</v>
      </c>
      <c r="CO15" s="15" t="s">
        <v>107</v>
      </c>
      <c r="CP15" s="15" t="s">
        <v>107</v>
      </c>
      <c r="CQ15" s="15" t="s">
        <v>107</v>
      </c>
      <c r="CR15" s="66">
        <f>1575/23</f>
        <v>68.478260869565219</v>
      </c>
      <c r="CS15" s="78">
        <f>(275+325+325)/15</f>
        <v>61.666666666666664</v>
      </c>
      <c r="CT15" s="78">
        <f>650/8</f>
        <v>81.25</v>
      </c>
      <c r="DQ15" s="50">
        <v>27.167000000000002</v>
      </c>
      <c r="DR15" s="50">
        <v>1.8160000000000001</v>
      </c>
      <c r="DS15" s="51">
        <v>25</v>
      </c>
      <c r="DT15" s="52">
        <v>1</v>
      </c>
      <c r="DU15" s="52">
        <v>1</v>
      </c>
      <c r="DV15" s="50">
        <v>39.877000000000002</v>
      </c>
      <c r="DW15" s="53">
        <v>72.400000000000006</v>
      </c>
      <c r="DX15" s="53">
        <v>110.2</v>
      </c>
      <c r="DY15" s="53">
        <v>61.5</v>
      </c>
      <c r="DZ15" s="53">
        <v>98.8</v>
      </c>
      <c r="EA15" s="53">
        <v>115.8</v>
      </c>
      <c r="EB15" s="53">
        <v>65.8</v>
      </c>
      <c r="EC15" s="13">
        <v>0</v>
      </c>
      <c r="ED15" s="13">
        <v>0</v>
      </c>
      <c r="EE15" s="13">
        <v>0</v>
      </c>
      <c r="EF15" s="13">
        <v>0</v>
      </c>
      <c r="EG15" s="13">
        <v>0</v>
      </c>
      <c r="EH15" s="13">
        <v>0</v>
      </c>
      <c r="EI15" s="13">
        <v>0</v>
      </c>
      <c r="EJ15" s="13">
        <v>0</v>
      </c>
      <c r="EK15" s="13">
        <v>0</v>
      </c>
      <c r="EL15" s="13">
        <v>1.254</v>
      </c>
      <c r="EM15" s="13">
        <v>3.9060000000000001</v>
      </c>
      <c r="EN15" s="13">
        <v>2.3860000000000001</v>
      </c>
      <c r="EO15" s="13">
        <v>1.4039999999999999</v>
      </c>
      <c r="EP15" s="13">
        <v>0</v>
      </c>
      <c r="EQ15" s="13">
        <v>2</v>
      </c>
      <c r="ER15" s="13">
        <v>0</v>
      </c>
      <c r="ES15" s="13">
        <v>0</v>
      </c>
      <c r="ET15" s="13">
        <v>92</v>
      </c>
      <c r="EU15" s="13">
        <v>48</v>
      </c>
      <c r="EV15" s="13">
        <v>7</v>
      </c>
      <c r="EW15" s="13">
        <v>103</v>
      </c>
      <c r="EX15" s="13">
        <v>1</v>
      </c>
      <c r="EY15" s="13">
        <v>0</v>
      </c>
      <c r="EZ15" s="13">
        <v>0</v>
      </c>
      <c r="FA15" s="13">
        <v>1</v>
      </c>
      <c r="FB15" s="53">
        <v>934.19</v>
      </c>
      <c r="FC15" s="53">
        <v>1413.2</v>
      </c>
      <c r="FD15" s="50">
        <v>39.79</v>
      </c>
      <c r="FE15" s="54">
        <v>1.5127999999999999</v>
      </c>
      <c r="FF15" s="50">
        <v>51.463999999999999</v>
      </c>
      <c r="FG15" s="50">
        <v>48.44</v>
      </c>
      <c r="FH15" s="50">
        <v>28.492000000000001</v>
      </c>
      <c r="FI15" s="50">
        <v>34.299999999999997</v>
      </c>
      <c r="FJ15" s="50">
        <v>64.213999999999999</v>
      </c>
      <c r="FK15" s="50">
        <v>176.14</v>
      </c>
      <c r="FL15" s="50">
        <v>695.68</v>
      </c>
      <c r="FM15" s="50">
        <v>20.198</v>
      </c>
      <c r="FN15" s="54">
        <v>3.9596</v>
      </c>
      <c r="FO15" s="50">
        <v>33.048999999999999</v>
      </c>
      <c r="FP15" s="50">
        <v>24.614000000000001</v>
      </c>
      <c r="FQ15" s="54">
        <v>4.4443999999999999</v>
      </c>
      <c r="FR15" s="54">
        <v>17.422000000000001</v>
      </c>
      <c r="FS15" s="50">
        <v>43.356000000000002</v>
      </c>
      <c r="FT15" s="13">
        <v>20</v>
      </c>
      <c r="FU15" s="13">
        <v>0</v>
      </c>
      <c r="FV15" s="13">
        <v>0</v>
      </c>
      <c r="FW15" s="13">
        <v>7.1429999999999998</v>
      </c>
      <c r="FX15" s="13">
        <v>0</v>
      </c>
      <c r="FY15" s="13">
        <v>1.3320000000000001</v>
      </c>
      <c r="FZ15" s="13">
        <v>20.475000000000001</v>
      </c>
    </row>
    <row r="16" spans="1:182" x14ac:dyDescent="0.25">
      <c r="A16" s="5" t="s">
        <v>122</v>
      </c>
      <c r="B16" s="5">
        <v>0</v>
      </c>
      <c r="C16" s="79" t="s">
        <v>258</v>
      </c>
      <c r="D16" s="68">
        <v>44122</v>
      </c>
      <c r="E16" s="5">
        <v>2</v>
      </c>
      <c r="F16" s="69" t="s">
        <v>107</v>
      </c>
      <c r="G16" s="72">
        <v>57.5</v>
      </c>
      <c r="H16" s="72">
        <v>180</v>
      </c>
      <c r="I16" s="72">
        <v>24</v>
      </c>
      <c r="J16" s="72">
        <v>4.5999999999999996</v>
      </c>
      <c r="K16" s="72">
        <v>5.7</v>
      </c>
      <c r="L16" s="72">
        <v>33</v>
      </c>
      <c r="M16" s="73">
        <v>31</v>
      </c>
      <c r="N16" s="75" t="s">
        <v>126</v>
      </c>
      <c r="O16" s="72">
        <v>5.7</v>
      </c>
      <c r="P16" s="72">
        <v>3.3</v>
      </c>
      <c r="Q16" s="77">
        <f t="shared" si="2"/>
        <v>17.746913580246911</v>
      </c>
      <c r="R16" s="9" t="s">
        <v>244</v>
      </c>
      <c r="S16" s="72">
        <v>1791</v>
      </c>
      <c r="T16" s="72">
        <v>54.2</v>
      </c>
      <c r="U16" s="72">
        <v>94.3</v>
      </c>
      <c r="V16" s="72">
        <v>39.700000000000003</v>
      </c>
      <c r="W16" s="72">
        <v>69</v>
      </c>
      <c r="CK16" s="15" t="s">
        <v>107</v>
      </c>
      <c r="CL16" s="15" t="s">
        <v>107</v>
      </c>
      <c r="CM16" s="15" t="s">
        <v>107</v>
      </c>
      <c r="CN16" s="15" t="s">
        <v>107</v>
      </c>
      <c r="CO16" s="15" t="s">
        <v>107</v>
      </c>
      <c r="CP16" s="15" t="s">
        <v>107</v>
      </c>
      <c r="CQ16" s="15" t="s">
        <v>107</v>
      </c>
      <c r="CR16" s="66">
        <f>1625/23</f>
        <v>70.652173913043484</v>
      </c>
      <c r="CS16" s="78">
        <f>(600+300+250)/15</f>
        <v>76.666666666666671</v>
      </c>
      <c r="CT16" s="23">
        <f>(300+150+150)/8</f>
        <v>75</v>
      </c>
      <c r="DQ16" s="50">
        <v>34.667000000000002</v>
      </c>
      <c r="DR16" s="50">
        <v>2.6669999999999998</v>
      </c>
      <c r="DS16" s="51">
        <v>23</v>
      </c>
      <c r="DT16" s="52">
        <v>1</v>
      </c>
      <c r="DU16" s="52">
        <v>1</v>
      </c>
      <c r="DV16" s="50">
        <v>56.170999999999999</v>
      </c>
      <c r="DW16" s="53">
        <v>64.7</v>
      </c>
      <c r="DX16" s="53">
        <v>101.9</v>
      </c>
      <c r="DY16" s="53">
        <v>55.6</v>
      </c>
      <c r="DZ16" s="53">
        <v>98.6</v>
      </c>
      <c r="EA16" s="53">
        <v>88</v>
      </c>
      <c r="EB16" s="53">
        <v>55.2</v>
      </c>
      <c r="EC16" s="13">
        <v>0</v>
      </c>
      <c r="ED16" s="13">
        <v>0</v>
      </c>
      <c r="EE16" s="13">
        <v>0</v>
      </c>
      <c r="EF16" s="13">
        <v>0</v>
      </c>
      <c r="EG16" s="13">
        <v>0</v>
      </c>
      <c r="EH16" s="13">
        <v>0</v>
      </c>
      <c r="EI16" s="13">
        <v>0</v>
      </c>
      <c r="EJ16" s="13">
        <v>0</v>
      </c>
      <c r="EK16" s="13">
        <v>0</v>
      </c>
      <c r="EL16" s="13">
        <v>1.7170000000000001</v>
      </c>
      <c r="EM16" s="13">
        <v>1.3839999999999999</v>
      </c>
      <c r="EN16" s="13">
        <v>3.9</v>
      </c>
      <c r="EO16" s="13">
        <v>1.964</v>
      </c>
      <c r="EP16" s="13">
        <v>0</v>
      </c>
      <c r="EQ16" s="13">
        <v>0</v>
      </c>
      <c r="ER16" s="13">
        <v>2</v>
      </c>
      <c r="ES16" s="13">
        <v>0</v>
      </c>
      <c r="ET16" s="13">
        <v>84</v>
      </c>
      <c r="EU16" s="13">
        <v>22</v>
      </c>
      <c r="EV16" s="13">
        <v>47</v>
      </c>
      <c r="EW16" s="13">
        <v>101</v>
      </c>
      <c r="EX16" s="13">
        <v>0</v>
      </c>
      <c r="EY16" s="13">
        <v>0</v>
      </c>
      <c r="EZ16" s="13">
        <v>0</v>
      </c>
      <c r="FA16" s="13">
        <v>0</v>
      </c>
      <c r="FB16" s="53">
        <v>4021.4</v>
      </c>
      <c r="FC16" s="53">
        <v>3410.4</v>
      </c>
      <c r="FD16" s="50">
        <v>54.073999999999998</v>
      </c>
      <c r="FE16" s="54">
        <v>0.84804999999999997</v>
      </c>
      <c r="FF16" s="50">
        <v>94.495000000000005</v>
      </c>
      <c r="FG16" s="50">
        <v>110.85</v>
      </c>
      <c r="FH16" s="50">
        <v>62.5</v>
      </c>
      <c r="FI16" s="50">
        <v>78.507000000000005</v>
      </c>
      <c r="FJ16" s="50">
        <v>108.08</v>
      </c>
      <c r="FK16" s="50">
        <v>128.77000000000001</v>
      </c>
      <c r="FL16" s="50">
        <v>1174.0999999999999</v>
      </c>
      <c r="FM16" s="54">
        <v>9.8826999999999998</v>
      </c>
      <c r="FN16" s="54">
        <v>9.1180000000000003</v>
      </c>
      <c r="FO16" s="50">
        <v>39.128999999999998</v>
      </c>
      <c r="FP16" s="50">
        <v>16.617000000000001</v>
      </c>
      <c r="FQ16" s="54">
        <v>1.5748</v>
      </c>
      <c r="FR16" s="54">
        <v>11.760999999999999</v>
      </c>
      <c r="FS16" s="50">
        <v>54.122999999999998</v>
      </c>
      <c r="FT16" s="13">
        <v>32</v>
      </c>
      <c r="FU16" s="13">
        <v>2.5</v>
      </c>
      <c r="FV16" s="13">
        <v>0</v>
      </c>
      <c r="FW16" s="13">
        <v>5.3570000000000002</v>
      </c>
      <c r="FX16" s="13">
        <v>3.3340000000000001</v>
      </c>
      <c r="FY16" s="13">
        <v>0.33400000000000002</v>
      </c>
      <c r="FZ16" s="13">
        <v>43.524999999999999</v>
      </c>
    </row>
    <row r="17" spans="1:182" x14ac:dyDescent="0.25">
      <c r="A17" s="5" t="s">
        <v>123</v>
      </c>
      <c r="B17" s="5">
        <v>1</v>
      </c>
      <c r="C17" s="79" t="s">
        <v>259</v>
      </c>
      <c r="D17" s="68">
        <v>44128</v>
      </c>
      <c r="E17" s="5">
        <v>2</v>
      </c>
      <c r="F17" s="69" t="s">
        <v>107</v>
      </c>
      <c r="G17" s="72">
        <v>66.3</v>
      </c>
      <c r="H17" s="72">
        <v>173.4</v>
      </c>
      <c r="I17" s="72">
        <v>29.2</v>
      </c>
      <c r="J17" s="72">
        <v>16.2</v>
      </c>
      <c r="K17" s="72">
        <v>10.199999999999999</v>
      </c>
      <c r="L17" s="72">
        <v>29</v>
      </c>
      <c r="M17" s="73">
        <v>32</v>
      </c>
      <c r="N17" s="74" t="s">
        <v>125</v>
      </c>
      <c r="O17" s="72">
        <v>23.7</v>
      </c>
      <c r="P17" s="72">
        <v>15.4</v>
      </c>
      <c r="Q17" s="77">
        <f t="shared" si="2"/>
        <v>22.050342628400841</v>
      </c>
      <c r="R17" s="9" t="s">
        <v>243</v>
      </c>
      <c r="S17" s="72">
        <v>1543</v>
      </c>
      <c r="T17" s="72">
        <v>50.9</v>
      </c>
      <c r="U17" s="72">
        <v>76.8</v>
      </c>
      <c r="V17" s="72">
        <v>37.299999999999997</v>
      </c>
      <c r="W17" s="72">
        <v>56.3</v>
      </c>
      <c r="CK17" s="15" t="s">
        <v>107</v>
      </c>
      <c r="CL17" s="15" t="s">
        <v>107</v>
      </c>
      <c r="CM17" s="15" t="s">
        <v>107</v>
      </c>
      <c r="CN17" s="15" t="s">
        <v>107</v>
      </c>
      <c r="CO17" s="15" t="s">
        <v>107</v>
      </c>
      <c r="CP17" s="15" t="s">
        <v>107</v>
      </c>
      <c r="CQ17" s="15" t="s">
        <v>107</v>
      </c>
      <c r="CR17" s="66">
        <f>1750/23</f>
        <v>76.086956521739125</v>
      </c>
      <c r="DQ17" s="50">
        <v>37.334000000000003</v>
      </c>
      <c r="DR17" s="50">
        <v>1.907</v>
      </c>
      <c r="DS17" s="51">
        <v>16</v>
      </c>
      <c r="DT17" s="52">
        <v>1</v>
      </c>
      <c r="DU17" s="52">
        <v>1</v>
      </c>
      <c r="DV17" s="50">
        <v>49.006999999999998</v>
      </c>
      <c r="DW17" s="53">
        <v>63.4</v>
      </c>
      <c r="DX17" s="53">
        <v>106.8</v>
      </c>
      <c r="DY17" s="53">
        <v>60.8</v>
      </c>
      <c r="DZ17" s="53">
        <v>87.6</v>
      </c>
      <c r="EA17" s="53">
        <v>104.5</v>
      </c>
      <c r="EB17" s="53">
        <v>56.9</v>
      </c>
      <c r="EC17" s="13">
        <v>0</v>
      </c>
      <c r="ED17" s="13">
        <v>0</v>
      </c>
      <c r="EE17" s="13">
        <v>0</v>
      </c>
      <c r="EF17" s="13">
        <v>0</v>
      </c>
      <c r="EG17" s="13">
        <v>0</v>
      </c>
      <c r="EH17" s="13">
        <v>0</v>
      </c>
      <c r="EI17" s="13">
        <v>0</v>
      </c>
      <c r="EJ17" s="13">
        <v>0</v>
      </c>
      <c r="EK17" s="13">
        <v>0</v>
      </c>
      <c r="EL17" s="13">
        <v>0.51100000000000001</v>
      </c>
      <c r="EM17" s="13">
        <v>0.61599999999999999</v>
      </c>
      <c r="EN17" s="13">
        <v>0.52700000000000002</v>
      </c>
      <c r="EO17" s="13">
        <v>0.38800000000000001</v>
      </c>
      <c r="EP17" s="13">
        <v>0</v>
      </c>
      <c r="EQ17" s="13">
        <v>0</v>
      </c>
      <c r="ER17" s="13">
        <v>3</v>
      </c>
      <c r="ES17" s="13">
        <v>0</v>
      </c>
      <c r="ET17" s="13">
        <v>84</v>
      </c>
      <c r="EU17" s="13">
        <v>111</v>
      </c>
      <c r="EV17" s="13">
        <v>163</v>
      </c>
      <c r="EW17" s="13">
        <v>139</v>
      </c>
      <c r="EX17" s="13">
        <v>1</v>
      </c>
      <c r="EY17" s="13">
        <v>0</v>
      </c>
      <c r="EZ17" s="13">
        <v>1</v>
      </c>
      <c r="FA17" s="13">
        <v>2</v>
      </c>
      <c r="FB17" s="53">
        <v>4938</v>
      </c>
      <c r="FC17" s="53">
        <v>2165.1999999999998</v>
      </c>
      <c r="FD17" s="50">
        <v>69.489999999999995</v>
      </c>
      <c r="FE17" s="54">
        <v>0.43847999999999998</v>
      </c>
      <c r="FF17" s="50">
        <v>91.29</v>
      </c>
      <c r="FG17" s="50">
        <v>115.33</v>
      </c>
      <c r="FH17" s="50">
        <v>65.695999999999998</v>
      </c>
      <c r="FI17" s="50">
        <v>81.685000000000002</v>
      </c>
      <c r="FJ17" s="50">
        <v>100.1</v>
      </c>
      <c r="FK17" s="50">
        <v>181.48</v>
      </c>
      <c r="FL17" s="50">
        <v>1175.8</v>
      </c>
      <c r="FM17" s="50">
        <v>13.369</v>
      </c>
      <c r="FN17" s="54">
        <v>6.4790000000000001</v>
      </c>
      <c r="FO17" s="50">
        <v>37.765999999999998</v>
      </c>
      <c r="FP17" s="50">
        <v>23.440999999999999</v>
      </c>
      <c r="FQ17" s="54">
        <v>5.0228000000000002</v>
      </c>
      <c r="FR17" s="54">
        <v>16.594000000000001</v>
      </c>
      <c r="FS17" s="50">
        <v>50.807000000000002</v>
      </c>
      <c r="FT17" s="13">
        <v>8</v>
      </c>
      <c r="FU17" s="13">
        <v>0</v>
      </c>
      <c r="FV17" s="13">
        <v>4.2850000000000001</v>
      </c>
      <c r="FW17" s="13">
        <v>8.0359999999999996</v>
      </c>
      <c r="FX17" s="13">
        <v>1.111</v>
      </c>
      <c r="FY17" s="13">
        <v>0.999</v>
      </c>
      <c r="FZ17" s="13">
        <v>22.431000000000001</v>
      </c>
    </row>
    <row r="18" spans="1:182" x14ac:dyDescent="0.25">
      <c r="A18" s="5" t="s">
        <v>95</v>
      </c>
      <c r="B18" s="5">
        <v>0</v>
      </c>
      <c r="C18" s="68">
        <v>38658</v>
      </c>
      <c r="D18" s="68">
        <v>44156</v>
      </c>
      <c r="E18" s="5">
        <v>3</v>
      </c>
      <c r="F18" s="69" t="s">
        <v>107</v>
      </c>
      <c r="G18" s="8">
        <v>73.3</v>
      </c>
      <c r="H18" s="8">
        <v>177.5</v>
      </c>
      <c r="I18" s="8">
        <v>31.3</v>
      </c>
      <c r="J18" s="8">
        <v>16.399999999999999</v>
      </c>
      <c r="K18" s="8">
        <v>14.6</v>
      </c>
      <c r="L18" s="8">
        <v>32</v>
      </c>
      <c r="M18" s="8">
        <v>25</v>
      </c>
      <c r="N18" s="8" t="s">
        <v>91</v>
      </c>
      <c r="O18" s="8">
        <v>19.399999999999999</v>
      </c>
      <c r="P18" s="8">
        <v>14.2</v>
      </c>
      <c r="Q18" s="8">
        <v>23.4</v>
      </c>
      <c r="R18" s="9" t="s">
        <v>96</v>
      </c>
      <c r="S18" s="8">
        <v>1867</v>
      </c>
      <c r="T18" s="8">
        <v>59.1</v>
      </c>
      <c r="U18" s="8">
        <v>80.599999999999994</v>
      </c>
      <c r="V18" s="8">
        <v>43.3</v>
      </c>
      <c r="W18" s="8">
        <v>59.1</v>
      </c>
      <c r="X18" s="6">
        <v>1861</v>
      </c>
      <c r="Y18" s="6">
        <v>1811</v>
      </c>
      <c r="Z18" s="6">
        <v>259</v>
      </c>
      <c r="AA18" s="6">
        <v>224</v>
      </c>
      <c r="AB18" s="6">
        <v>0.87</v>
      </c>
      <c r="AC18" s="6">
        <v>46</v>
      </c>
      <c r="AD18" s="6">
        <v>54</v>
      </c>
      <c r="AE18" s="11">
        <v>1668</v>
      </c>
      <c r="AF18" s="11">
        <v>175</v>
      </c>
      <c r="AG18" s="11">
        <v>69</v>
      </c>
      <c r="AH18" s="11">
        <v>17.600000000000001</v>
      </c>
      <c r="AI18" s="11">
        <v>15.1</v>
      </c>
      <c r="AJ18" s="11">
        <v>5.9</v>
      </c>
      <c r="AK18" s="11">
        <v>79.099999999999994</v>
      </c>
      <c r="AL18" s="11">
        <v>796</v>
      </c>
      <c r="AM18" s="11">
        <v>2.5</v>
      </c>
      <c r="AN18" s="11">
        <v>7.9</v>
      </c>
      <c r="AO18" s="11">
        <v>194</v>
      </c>
      <c r="AP18" s="11">
        <v>4</v>
      </c>
      <c r="AQ18" s="13">
        <v>1006.3415500673333</v>
      </c>
      <c r="AR18" s="13">
        <v>7077.5692340036003</v>
      </c>
      <c r="AS18" s="13">
        <v>1742.5853141812001</v>
      </c>
      <c r="AT18" s="13">
        <v>78.016003493573336</v>
      </c>
      <c r="AU18" s="13">
        <v>19.087362293573332</v>
      </c>
      <c r="AV18" s="13">
        <v>43.701841200000004</v>
      </c>
      <c r="AW18" s="13">
        <v>85.975663297293337</v>
      </c>
      <c r="AX18" s="13">
        <v>32.210965933333334</v>
      </c>
      <c r="AY18" s="13">
        <v>30.840593713333337</v>
      </c>
      <c r="AZ18" s="13">
        <v>14.622453237293334</v>
      </c>
      <c r="BA18" s="13">
        <v>10.8420702</v>
      </c>
      <c r="BB18" s="13">
        <v>353.49048213333339</v>
      </c>
      <c r="BC18" s="13">
        <v>176.09964089014665</v>
      </c>
      <c r="BD18" s="13">
        <v>89.252759935520018</v>
      </c>
      <c r="BE18" s="13">
        <v>95.940940954626669</v>
      </c>
      <c r="BF18" s="13">
        <v>23.068498648586665</v>
      </c>
      <c r="BG18" s="13">
        <v>0</v>
      </c>
      <c r="BH18" s="13">
        <v>1987.2465500472001</v>
      </c>
      <c r="BI18" s="13">
        <v>2875.9538935813334</v>
      </c>
      <c r="BJ18" s="13">
        <v>756.54859800906684</v>
      </c>
      <c r="BK18" s="13">
        <v>156.67694494333332</v>
      </c>
      <c r="BL18" s="13">
        <v>1263.8282999256</v>
      </c>
      <c r="BM18" s="13">
        <v>11.258742827173334</v>
      </c>
      <c r="BN18" s="13">
        <v>5.6099624945466671</v>
      </c>
      <c r="BO18" s="13">
        <v>17.370796151288001</v>
      </c>
      <c r="BP18" s="13">
        <v>723.55551578666666</v>
      </c>
      <c r="BQ18" s="13">
        <v>63.133333333333333</v>
      </c>
      <c r="BR18" s="13">
        <v>2504.9583551333335</v>
      </c>
      <c r="BS18" s="13">
        <v>3.0582522085426667</v>
      </c>
      <c r="BT18" s="13">
        <v>3.4179516719466667</v>
      </c>
      <c r="BU18" s="13">
        <v>33.238323727880001</v>
      </c>
      <c r="BV18" s="13">
        <v>3.270858110202667</v>
      </c>
      <c r="BW18" s="13">
        <v>163.17890504733333</v>
      </c>
      <c r="BX18" s="6">
        <v>2.5</v>
      </c>
      <c r="BY18" s="6">
        <v>147.66999999999999</v>
      </c>
      <c r="BZ18" s="6">
        <v>67.67</v>
      </c>
      <c r="CA18" s="6">
        <f t="shared" si="0"/>
        <v>215.33999999999997</v>
      </c>
      <c r="CB18" s="6">
        <v>601.91999999999996</v>
      </c>
      <c r="CC18" s="13">
        <f t="shared" si="1"/>
        <v>2</v>
      </c>
      <c r="CD18" s="13">
        <v>0</v>
      </c>
      <c r="CE18" s="13">
        <v>0</v>
      </c>
      <c r="CF18" s="13">
        <v>0</v>
      </c>
      <c r="CG18" s="13">
        <v>0</v>
      </c>
      <c r="CH18" s="13">
        <v>1</v>
      </c>
      <c r="CI18" s="13">
        <v>0</v>
      </c>
      <c r="CJ18" s="13">
        <v>1</v>
      </c>
      <c r="CK18" s="15" t="s">
        <v>107</v>
      </c>
      <c r="CL18" s="15" t="s">
        <v>107</v>
      </c>
      <c r="CM18" s="15" t="s">
        <v>107</v>
      </c>
      <c r="CN18" s="15" t="s">
        <v>107</v>
      </c>
      <c r="CO18" s="15" t="s">
        <v>107</v>
      </c>
      <c r="CP18" s="15" t="s">
        <v>107</v>
      </c>
      <c r="CQ18" s="15" t="s">
        <v>107</v>
      </c>
      <c r="CR18" s="78">
        <v>90.22</v>
      </c>
      <c r="CS18" s="78">
        <v>93.3</v>
      </c>
      <c r="CT18" s="78">
        <v>84.37</v>
      </c>
      <c r="CU18" s="21">
        <v>4.1900000000000004</v>
      </c>
      <c r="CV18" s="21">
        <v>51.3</v>
      </c>
      <c r="CW18" s="21">
        <v>8.68</v>
      </c>
      <c r="CX18" s="21">
        <v>3.65</v>
      </c>
      <c r="CY18" s="21">
        <v>0.28000000000000003</v>
      </c>
      <c r="CZ18" s="21">
        <v>3.33</v>
      </c>
      <c r="DA18" s="21">
        <v>33.69</v>
      </c>
      <c r="DB18" s="21">
        <v>10.62</v>
      </c>
      <c r="DC18" s="21">
        <v>27.6</v>
      </c>
      <c r="DD18" s="21">
        <v>4.74</v>
      </c>
      <c r="DE18" s="21">
        <v>0</v>
      </c>
      <c r="DF18" s="21">
        <v>31.58</v>
      </c>
      <c r="DG18" s="21">
        <v>63.16</v>
      </c>
      <c r="DH18" s="21">
        <v>5.26</v>
      </c>
      <c r="DI18" s="21">
        <v>0</v>
      </c>
      <c r="DJ18" s="21">
        <v>0</v>
      </c>
      <c r="DK18" s="21">
        <v>25.93</v>
      </c>
      <c r="DL18" s="21">
        <v>59.26</v>
      </c>
      <c r="DM18" s="21">
        <v>14.81</v>
      </c>
      <c r="DN18" s="21">
        <v>0</v>
      </c>
      <c r="DO18" s="21">
        <v>0.01</v>
      </c>
      <c r="DP18" s="21">
        <v>0.01</v>
      </c>
      <c r="DQ18" s="50">
        <v>32.167000000000002</v>
      </c>
      <c r="DR18" s="50">
        <v>2.2450000000000001</v>
      </c>
      <c r="DS18" s="50">
        <v>1.3</v>
      </c>
      <c r="DT18" s="52">
        <v>1</v>
      </c>
      <c r="DU18" s="52">
        <v>1</v>
      </c>
      <c r="DV18" s="50">
        <v>34.651000000000003</v>
      </c>
      <c r="DW18" s="50">
        <v>65.2</v>
      </c>
      <c r="DX18" s="50">
        <v>115.9</v>
      </c>
      <c r="DY18" s="50">
        <v>60.8</v>
      </c>
      <c r="DZ18" s="50">
        <v>97.5</v>
      </c>
      <c r="EA18" s="50">
        <v>105.9</v>
      </c>
      <c r="EB18" s="50">
        <v>64.3</v>
      </c>
      <c r="EC18" s="55">
        <v>0</v>
      </c>
      <c r="ED18" s="55">
        <v>0</v>
      </c>
      <c r="EE18" s="55">
        <v>0</v>
      </c>
      <c r="EF18" s="55">
        <v>0</v>
      </c>
      <c r="EG18" s="55">
        <v>0</v>
      </c>
      <c r="EH18" s="55">
        <v>0</v>
      </c>
      <c r="EI18" s="55">
        <v>0</v>
      </c>
      <c r="EJ18" s="55">
        <v>0</v>
      </c>
      <c r="EK18" s="55">
        <v>0</v>
      </c>
      <c r="EL18" s="50">
        <v>1.33</v>
      </c>
      <c r="EM18" s="50">
        <v>0.60399999999999998</v>
      </c>
      <c r="EN18" s="50">
        <v>1.792</v>
      </c>
      <c r="EO18" s="50">
        <v>0.73599999999999999</v>
      </c>
      <c r="EP18" s="55">
        <v>0</v>
      </c>
      <c r="EQ18" s="55">
        <v>1</v>
      </c>
      <c r="ER18" s="55">
        <v>3</v>
      </c>
      <c r="ES18" s="55">
        <v>0</v>
      </c>
      <c r="ET18" s="52">
        <v>66</v>
      </c>
      <c r="EU18" s="52">
        <v>5</v>
      </c>
      <c r="EV18" s="52">
        <v>5</v>
      </c>
      <c r="EW18" s="52">
        <v>4</v>
      </c>
      <c r="EX18" s="52">
        <v>1</v>
      </c>
      <c r="EY18" s="52">
        <v>0</v>
      </c>
      <c r="EZ18" s="52">
        <v>1</v>
      </c>
      <c r="FA18" s="52">
        <v>2</v>
      </c>
      <c r="FB18" s="50">
        <v>2899.8</v>
      </c>
      <c r="FC18" s="50">
        <v>1604.9</v>
      </c>
      <c r="FD18" s="50">
        <v>64.341999999999999</v>
      </c>
      <c r="FE18" s="54">
        <v>0.55345999999999995</v>
      </c>
      <c r="FF18" s="50">
        <v>69.108000000000004</v>
      </c>
      <c r="FG18" s="50">
        <v>90.066999999999993</v>
      </c>
      <c r="FH18" s="50">
        <v>65.902000000000001</v>
      </c>
      <c r="FI18" s="50">
        <v>63.792000000000002</v>
      </c>
      <c r="FJ18" s="50">
        <v>74.016000000000005</v>
      </c>
      <c r="FK18" s="50">
        <v>185.58</v>
      </c>
      <c r="FL18" s="50">
        <v>805.87</v>
      </c>
      <c r="FM18" s="50">
        <v>17.378</v>
      </c>
      <c r="FN18" s="54">
        <v>4.3425000000000002</v>
      </c>
      <c r="FO18" s="50">
        <v>35.283000000000001</v>
      </c>
      <c r="FP18" s="50">
        <v>28.247</v>
      </c>
      <c r="FQ18" s="54">
        <v>9.1684000000000001</v>
      </c>
      <c r="FR18" s="50">
        <v>19.995000000000001</v>
      </c>
      <c r="FS18" s="50">
        <v>45.756999999999998</v>
      </c>
      <c r="FT18" s="52">
        <v>0</v>
      </c>
      <c r="FU18" s="52">
        <v>0</v>
      </c>
      <c r="FV18" s="52">
        <v>0</v>
      </c>
      <c r="FW18" s="52">
        <v>0</v>
      </c>
      <c r="FX18" s="52">
        <v>0</v>
      </c>
      <c r="FY18" s="52">
        <v>0</v>
      </c>
      <c r="FZ18" s="52">
        <v>0</v>
      </c>
    </row>
    <row r="19" spans="1:182" x14ac:dyDescent="0.25">
      <c r="A19" s="5" t="s">
        <v>214</v>
      </c>
      <c r="B19" s="5">
        <v>1</v>
      </c>
      <c r="C19" s="68" t="s">
        <v>260</v>
      </c>
      <c r="D19" s="68">
        <v>43966</v>
      </c>
      <c r="E19" s="5">
        <v>3</v>
      </c>
      <c r="F19" s="69" t="s">
        <v>107</v>
      </c>
      <c r="G19" s="72">
        <v>56.3</v>
      </c>
      <c r="H19" s="72">
        <v>159.80000000000001</v>
      </c>
      <c r="I19" s="72">
        <v>29</v>
      </c>
      <c r="J19" s="72">
        <v>16</v>
      </c>
      <c r="K19" s="72">
        <v>15.6</v>
      </c>
      <c r="L19" s="72">
        <v>17</v>
      </c>
      <c r="M19" s="73">
        <v>16</v>
      </c>
      <c r="N19" s="74" t="s">
        <v>126</v>
      </c>
      <c r="O19" s="72">
        <v>34.299999999999997</v>
      </c>
      <c r="P19" s="72">
        <v>19.3</v>
      </c>
      <c r="Q19" s="77">
        <f>G19/((H19/100)*(H19/100))</f>
        <v>22.047271229211727</v>
      </c>
      <c r="R19" s="9" t="s">
        <v>251</v>
      </c>
      <c r="S19" s="72">
        <v>1356</v>
      </c>
      <c r="T19" s="72">
        <v>37</v>
      </c>
      <c r="U19" s="72">
        <v>65.7</v>
      </c>
      <c r="V19" s="72">
        <v>27.1</v>
      </c>
      <c r="W19" s="72">
        <v>48.1</v>
      </c>
      <c r="CK19" s="15" t="s">
        <v>107</v>
      </c>
      <c r="CL19" s="15" t="s">
        <v>107</v>
      </c>
      <c r="CM19" s="15" t="s">
        <v>107</v>
      </c>
      <c r="CN19" s="15" t="s">
        <v>107</v>
      </c>
      <c r="CO19" s="15" t="s">
        <v>107</v>
      </c>
      <c r="CP19" s="15" t="s">
        <v>107</v>
      </c>
      <c r="CQ19" s="15" t="s">
        <v>107</v>
      </c>
      <c r="CR19" s="66">
        <f>2025/23</f>
        <v>88.043478260869563</v>
      </c>
      <c r="DQ19" s="50">
        <v>34</v>
      </c>
      <c r="DR19" s="50">
        <v>2.1360000000000001</v>
      </c>
      <c r="DS19" s="51">
        <v>19</v>
      </c>
      <c r="DT19" s="52">
        <v>1</v>
      </c>
      <c r="DU19" s="52">
        <v>1</v>
      </c>
      <c r="DV19" s="50">
        <v>51</v>
      </c>
      <c r="DW19" s="53">
        <v>82.6</v>
      </c>
      <c r="DX19" s="53">
        <v>111.5</v>
      </c>
      <c r="DY19" s="53">
        <v>68.400000000000006</v>
      </c>
      <c r="DZ19" s="53">
        <v>101.1</v>
      </c>
      <c r="EA19" s="53">
        <v>105.8</v>
      </c>
      <c r="EB19" s="53">
        <v>69.8</v>
      </c>
      <c r="EC19" s="55">
        <v>0</v>
      </c>
      <c r="ED19" s="55">
        <v>0</v>
      </c>
      <c r="EE19" s="55">
        <v>0</v>
      </c>
      <c r="EF19" s="55">
        <v>0</v>
      </c>
      <c r="EG19" s="55">
        <v>0</v>
      </c>
      <c r="EH19" s="55">
        <v>0</v>
      </c>
      <c r="EI19" s="55">
        <v>0</v>
      </c>
      <c r="EJ19" s="55">
        <v>0</v>
      </c>
      <c r="EK19" s="55">
        <v>0</v>
      </c>
      <c r="EL19" s="13">
        <v>0.24399999999999999</v>
      </c>
      <c r="EM19" s="13">
        <v>0.60499999999999998</v>
      </c>
      <c r="EN19" s="13">
        <v>0.82599999999999996</v>
      </c>
      <c r="EO19" s="13">
        <v>0.90600000000000003</v>
      </c>
      <c r="EP19" s="13">
        <v>0</v>
      </c>
      <c r="EQ19" s="13">
        <v>0</v>
      </c>
      <c r="ER19" s="13">
        <v>0</v>
      </c>
      <c r="ES19" s="13">
        <v>0</v>
      </c>
      <c r="ET19" s="13">
        <v>119</v>
      </c>
      <c r="EU19" s="13">
        <v>36</v>
      </c>
      <c r="EV19" s="13">
        <v>48</v>
      </c>
      <c r="EW19" s="13">
        <v>129</v>
      </c>
      <c r="EX19" s="13">
        <v>0</v>
      </c>
      <c r="EY19" s="13">
        <v>0</v>
      </c>
      <c r="EZ19" s="13">
        <v>0</v>
      </c>
      <c r="FA19" s="13">
        <v>0</v>
      </c>
      <c r="FB19" s="53">
        <v>357.02</v>
      </c>
      <c r="FC19" s="53">
        <v>612.94000000000005</v>
      </c>
      <c r="FD19" s="50">
        <v>36.777000000000001</v>
      </c>
      <c r="FE19" s="54">
        <v>1.7168000000000001</v>
      </c>
      <c r="FF19" s="50">
        <v>34.65</v>
      </c>
      <c r="FG19" s="50">
        <v>27.369</v>
      </c>
      <c r="FH19" s="50">
        <v>5.3528000000000002</v>
      </c>
      <c r="FI19" s="50">
        <v>19.369</v>
      </c>
      <c r="FJ19" s="50">
        <v>44.972999999999999</v>
      </c>
      <c r="FK19" s="50">
        <v>184.08</v>
      </c>
      <c r="FL19" s="50">
        <v>796.65</v>
      </c>
      <c r="FM19" s="50">
        <v>18.765000000000001</v>
      </c>
      <c r="FN19" s="54">
        <v>4.3277999999999999</v>
      </c>
      <c r="FO19" s="50">
        <v>33.06</v>
      </c>
      <c r="FP19" s="50">
        <v>17.853000000000002</v>
      </c>
      <c r="FQ19" s="54">
        <v>0.79681000000000002</v>
      </c>
      <c r="FR19" s="54">
        <v>12.635999999999999</v>
      </c>
      <c r="FS19" s="50">
        <v>45.017000000000003</v>
      </c>
      <c r="FT19" s="13">
        <v>0</v>
      </c>
      <c r="FU19" s="13">
        <v>0</v>
      </c>
      <c r="FV19" s="13">
        <v>0</v>
      </c>
      <c r="FW19" s="13">
        <v>0</v>
      </c>
      <c r="FX19" s="13">
        <v>0</v>
      </c>
      <c r="FY19" s="13">
        <v>0</v>
      </c>
      <c r="FZ19" s="13">
        <v>0</v>
      </c>
    </row>
    <row r="20" spans="1:182" x14ac:dyDescent="0.25">
      <c r="A20" s="5" t="s">
        <v>99</v>
      </c>
      <c r="B20" s="5">
        <v>0</v>
      </c>
      <c r="C20" s="68">
        <v>37940</v>
      </c>
      <c r="D20" s="68">
        <v>44142</v>
      </c>
      <c r="E20" s="5">
        <v>3</v>
      </c>
      <c r="F20" s="69" t="s">
        <v>107</v>
      </c>
      <c r="G20" s="8">
        <v>96.6</v>
      </c>
      <c r="H20" s="8">
        <v>190.2</v>
      </c>
      <c r="I20" s="8">
        <v>34.799999999999997</v>
      </c>
      <c r="J20" s="8">
        <v>16.7</v>
      </c>
      <c r="K20" s="8">
        <v>16.5</v>
      </c>
      <c r="L20" s="8">
        <v>43</v>
      </c>
      <c r="M20" s="8">
        <v>42</v>
      </c>
      <c r="N20" s="8" t="s">
        <v>90</v>
      </c>
      <c r="O20" s="8">
        <v>22.5</v>
      </c>
      <c r="P20" s="8">
        <v>21.7</v>
      </c>
      <c r="Q20" s="8">
        <v>16.8</v>
      </c>
      <c r="R20" s="9" t="s">
        <v>100</v>
      </c>
      <c r="S20" s="8">
        <v>2197</v>
      </c>
      <c r="T20" s="8">
        <v>74.900000000000006</v>
      </c>
      <c r="U20" s="8">
        <v>77.5</v>
      </c>
      <c r="V20" s="8">
        <v>54.8</v>
      </c>
      <c r="W20" s="8">
        <v>56.7</v>
      </c>
      <c r="X20" s="6">
        <v>2238</v>
      </c>
      <c r="Y20" s="6">
        <v>2369</v>
      </c>
      <c r="Z20" s="6">
        <v>338</v>
      </c>
      <c r="AA20" s="6">
        <v>296</v>
      </c>
      <c r="AB20" s="6">
        <v>0.88</v>
      </c>
      <c r="AC20" s="6">
        <v>42.3</v>
      </c>
      <c r="AD20" s="6">
        <v>57.7</v>
      </c>
      <c r="AE20" s="11">
        <v>1708</v>
      </c>
      <c r="AF20" s="11">
        <v>177</v>
      </c>
      <c r="AG20" s="11">
        <v>77</v>
      </c>
      <c r="AH20" s="11">
        <v>20.5</v>
      </c>
      <c r="AI20" s="11">
        <v>13.1</v>
      </c>
      <c r="AJ20" s="11">
        <v>5.2</v>
      </c>
      <c r="AK20" s="11">
        <v>69.7</v>
      </c>
      <c r="AL20" s="11">
        <v>908</v>
      </c>
      <c r="AM20" s="11">
        <v>8.8000000000000007</v>
      </c>
      <c r="AN20" s="11">
        <v>5.2</v>
      </c>
      <c r="AO20" s="11">
        <v>169</v>
      </c>
      <c r="AP20" s="11">
        <v>4</v>
      </c>
      <c r="AQ20" s="13">
        <v>1173.4310407503333</v>
      </c>
      <c r="AR20" s="13">
        <v>7375.6656019369666</v>
      </c>
      <c r="AS20" s="13">
        <v>1762.2703103059332</v>
      </c>
      <c r="AT20" s="13">
        <v>83.182883075936672</v>
      </c>
      <c r="AU20" s="13">
        <v>16.146088142603336</v>
      </c>
      <c r="AV20" s="13">
        <v>51.902128266666672</v>
      </c>
      <c r="AW20" s="13">
        <v>72.504655317330005</v>
      </c>
      <c r="AX20" s="13">
        <v>28.726975599999999</v>
      </c>
      <c r="AY20" s="13">
        <v>28.717505713333331</v>
      </c>
      <c r="AZ20" s="13">
        <v>12.198705390663333</v>
      </c>
      <c r="BA20" s="13">
        <v>9.5647066666666678</v>
      </c>
      <c r="BB20" s="13">
        <v>141.39084813333332</v>
      </c>
      <c r="BC20" s="13">
        <v>207.85503545320668</v>
      </c>
      <c r="BD20" s="13">
        <v>97.912401458543329</v>
      </c>
      <c r="BE20" s="13">
        <v>113.76753399466334</v>
      </c>
      <c r="BF20" s="13">
        <v>18.891134967909998</v>
      </c>
      <c r="BG20" s="13">
        <v>0</v>
      </c>
      <c r="BH20" s="13">
        <v>1778.1734693330998</v>
      </c>
      <c r="BI20" s="13">
        <v>2856.9184289839995</v>
      </c>
      <c r="BJ20" s="13">
        <v>824.42789102519987</v>
      </c>
      <c r="BK20" s="13">
        <v>264.85255259333337</v>
      </c>
      <c r="BL20" s="13">
        <v>1406.8190162054666</v>
      </c>
      <c r="BM20" s="13">
        <v>10.546235033986667</v>
      </c>
      <c r="BN20" s="13">
        <v>6.7070489546566661</v>
      </c>
      <c r="BO20" s="13">
        <v>17.484769354132329</v>
      </c>
      <c r="BP20" s="13">
        <v>685.67281438666657</v>
      </c>
      <c r="BQ20" s="13">
        <v>112.4</v>
      </c>
      <c r="BR20" s="13">
        <v>2439.8102974666672</v>
      </c>
      <c r="BS20" s="13">
        <v>3.0249044850646665</v>
      </c>
      <c r="BT20" s="13">
        <v>3.183289570131667</v>
      </c>
      <c r="BU20" s="13">
        <v>26.867657371323332</v>
      </c>
      <c r="BV20" s="13">
        <v>2.8323630735946663</v>
      </c>
      <c r="BW20" s="13">
        <v>185.6904295453333</v>
      </c>
      <c r="BX20" s="6">
        <v>1.7</v>
      </c>
      <c r="BY20" s="6">
        <v>190.57</v>
      </c>
      <c r="BZ20" s="6">
        <v>33.42</v>
      </c>
      <c r="CA20" s="6">
        <f t="shared" si="0"/>
        <v>223.99</v>
      </c>
      <c r="CB20" s="6">
        <v>1.216</v>
      </c>
      <c r="CC20" s="13">
        <f t="shared" si="1"/>
        <v>3</v>
      </c>
      <c r="CD20" s="13">
        <v>0</v>
      </c>
      <c r="CE20" s="13">
        <v>0</v>
      </c>
      <c r="CF20" s="13">
        <v>1</v>
      </c>
      <c r="CG20" s="13">
        <v>0</v>
      </c>
      <c r="CH20" s="13">
        <v>1</v>
      </c>
      <c r="CI20" s="13">
        <v>0</v>
      </c>
      <c r="CJ20" s="13">
        <v>1</v>
      </c>
      <c r="CK20" s="15" t="s">
        <v>107</v>
      </c>
      <c r="CL20" s="15" t="s">
        <v>107</v>
      </c>
      <c r="CM20" s="15" t="s">
        <v>107</v>
      </c>
      <c r="CN20" s="15" t="s">
        <v>107</v>
      </c>
      <c r="CO20" s="15" t="s">
        <v>107</v>
      </c>
      <c r="CP20" s="15" t="s">
        <v>107</v>
      </c>
      <c r="CQ20" s="15" t="s">
        <v>107</v>
      </c>
      <c r="CR20" s="78">
        <v>88.63</v>
      </c>
      <c r="CS20" s="78">
        <v>87.5</v>
      </c>
      <c r="CT20" s="78">
        <v>90.625</v>
      </c>
      <c r="CU20" s="21">
        <v>1.99</v>
      </c>
      <c r="CV20" s="21">
        <v>37.31</v>
      </c>
      <c r="CW20" s="21">
        <v>7.31</v>
      </c>
      <c r="CX20" s="21">
        <v>21.47</v>
      </c>
      <c r="CY20" s="21">
        <v>6.01</v>
      </c>
      <c r="CZ20" s="21">
        <v>4.03</v>
      </c>
      <c r="DA20" s="21">
        <v>34.49</v>
      </c>
      <c r="DB20" s="21">
        <v>12.08</v>
      </c>
      <c r="DC20" s="21">
        <v>15.51</v>
      </c>
      <c r="DD20" s="21">
        <v>4.45</v>
      </c>
      <c r="DE20" s="21">
        <v>0</v>
      </c>
      <c r="DF20" s="21">
        <v>15</v>
      </c>
      <c r="DG20" s="21">
        <v>60</v>
      </c>
      <c r="DH20" s="21">
        <v>25</v>
      </c>
      <c r="DI20" s="21">
        <v>0</v>
      </c>
      <c r="DJ20" s="21">
        <v>0</v>
      </c>
      <c r="DK20" s="21">
        <v>7.69</v>
      </c>
      <c r="DL20" s="21">
        <v>92.31</v>
      </c>
      <c r="DM20" s="21">
        <v>0</v>
      </c>
      <c r="DN20" s="21">
        <v>0</v>
      </c>
      <c r="DO20" s="21">
        <v>1.21</v>
      </c>
      <c r="DP20" s="21">
        <v>0.34</v>
      </c>
      <c r="DQ20" s="50">
        <v>28.667000000000002</v>
      </c>
      <c r="DR20" s="50">
        <v>2.36</v>
      </c>
      <c r="DS20" s="51">
        <v>17</v>
      </c>
      <c r="DT20" s="52">
        <v>1</v>
      </c>
      <c r="DU20" s="52">
        <v>1</v>
      </c>
      <c r="DV20" s="50">
        <v>27.9</v>
      </c>
      <c r="DW20" s="53">
        <v>64.3</v>
      </c>
      <c r="DX20" s="53">
        <v>126.1</v>
      </c>
      <c r="DY20" s="53">
        <v>60.4</v>
      </c>
      <c r="DZ20" s="53">
        <v>87.3</v>
      </c>
      <c r="EA20" s="53">
        <v>153.80000000000001</v>
      </c>
      <c r="EB20" s="53">
        <v>95.3</v>
      </c>
      <c r="EC20" s="13">
        <v>0</v>
      </c>
      <c r="ED20" s="13">
        <v>0</v>
      </c>
      <c r="EE20" s="13">
        <v>0</v>
      </c>
      <c r="EF20" s="13">
        <v>0</v>
      </c>
      <c r="EG20" s="13">
        <v>0</v>
      </c>
      <c r="EH20" s="13">
        <v>0</v>
      </c>
      <c r="EI20" s="13">
        <v>0</v>
      </c>
      <c r="EJ20" s="13">
        <v>0</v>
      </c>
      <c r="EK20" s="13">
        <v>0</v>
      </c>
      <c r="EL20" s="13">
        <v>0.17199999999999999</v>
      </c>
      <c r="EM20" s="13">
        <v>2.52</v>
      </c>
      <c r="EN20" s="13">
        <v>0.76</v>
      </c>
      <c r="EO20" s="13">
        <v>5.7000000000000002E-2</v>
      </c>
      <c r="EP20" s="13">
        <v>2</v>
      </c>
      <c r="EQ20" s="13">
        <v>3</v>
      </c>
      <c r="ER20" s="13">
        <v>3</v>
      </c>
      <c r="ES20" s="13">
        <v>2</v>
      </c>
      <c r="ET20" s="13">
        <v>175</v>
      </c>
      <c r="EU20" s="13">
        <v>15</v>
      </c>
      <c r="EV20" s="13">
        <v>12</v>
      </c>
      <c r="EW20" s="13">
        <v>327</v>
      </c>
      <c r="EX20" s="13">
        <v>1</v>
      </c>
      <c r="EY20" s="13">
        <v>0</v>
      </c>
      <c r="EZ20" s="13">
        <v>3</v>
      </c>
      <c r="FA20" s="13">
        <v>4</v>
      </c>
      <c r="FB20" s="53">
        <v>156.79</v>
      </c>
      <c r="FC20" s="53">
        <v>159.81</v>
      </c>
      <c r="FD20" s="50">
        <v>49.427</v>
      </c>
      <c r="FE20" s="54">
        <v>1.0189999999999999</v>
      </c>
      <c r="FF20" s="50">
        <v>20.353999999999999</v>
      </c>
      <c r="FG20" s="50">
        <v>23.884</v>
      </c>
      <c r="FH20" s="50">
        <v>2.2435999999999998</v>
      </c>
      <c r="FI20" s="50">
        <v>16.917999999999999</v>
      </c>
      <c r="FJ20" s="50">
        <v>22.690999999999999</v>
      </c>
      <c r="FK20" s="50">
        <v>112.66</v>
      </c>
      <c r="FL20" s="50">
        <v>1040.9000000000001</v>
      </c>
      <c r="FM20" s="50">
        <v>9.7651000000000003</v>
      </c>
      <c r="FN20" s="54">
        <v>9.2390000000000008</v>
      </c>
      <c r="FO20" s="50">
        <v>35.427</v>
      </c>
      <c r="FP20" s="50">
        <v>17.661999999999999</v>
      </c>
      <c r="FQ20" s="54">
        <v>0.67415999999999998</v>
      </c>
      <c r="FR20" s="54">
        <v>12.516999999999999</v>
      </c>
      <c r="FS20" s="50">
        <v>48.55</v>
      </c>
      <c r="FT20" s="50">
        <v>0</v>
      </c>
      <c r="FU20" s="50">
        <v>0</v>
      </c>
      <c r="FV20" s="50">
        <v>0</v>
      </c>
      <c r="FW20" s="50">
        <v>0</v>
      </c>
      <c r="FX20" s="55">
        <v>0</v>
      </c>
      <c r="FY20" s="50">
        <v>0</v>
      </c>
      <c r="FZ20" s="50">
        <v>0</v>
      </c>
    </row>
    <row r="21" spans="1:182" x14ac:dyDescent="0.25">
      <c r="A21" s="5" t="s">
        <v>212</v>
      </c>
      <c r="B21" s="5">
        <v>0</v>
      </c>
      <c r="C21" s="68">
        <v>38350</v>
      </c>
      <c r="D21" s="68">
        <v>44188</v>
      </c>
      <c r="E21" s="5">
        <v>3</v>
      </c>
      <c r="F21" s="69" t="s">
        <v>107</v>
      </c>
      <c r="G21" s="8">
        <v>62.9</v>
      </c>
      <c r="H21" s="8">
        <v>181.2</v>
      </c>
      <c r="I21" s="8">
        <v>27.4</v>
      </c>
      <c r="J21" s="8">
        <v>10.6</v>
      </c>
      <c r="K21" s="8">
        <v>8</v>
      </c>
      <c r="L21" s="8">
        <v>52</v>
      </c>
      <c r="M21" s="8">
        <v>50</v>
      </c>
      <c r="N21" s="8">
        <v>4</v>
      </c>
      <c r="O21" s="8">
        <v>15.1</v>
      </c>
      <c r="P21" s="8">
        <v>9.5</v>
      </c>
      <c r="Q21" s="8">
        <v>19.2</v>
      </c>
      <c r="R21" s="9" t="s">
        <v>219</v>
      </c>
      <c r="S21" s="8">
        <v>1789</v>
      </c>
      <c r="T21" s="8">
        <v>53.4</v>
      </c>
      <c r="U21" s="8">
        <v>84.9</v>
      </c>
      <c r="V21" s="8">
        <v>39.1</v>
      </c>
      <c r="W21" s="8">
        <v>62.2</v>
      </c>
      <c r="X21" s="6">
        <v>1737</v>
      </c>
      <c r="Y21" s="6">
        <v>1730</v>
      </c>
      <c r="Z21" s="6">
        <v>248</v>
      </c>
      <c r="AA21" s="6">
        <v>212</v>
      </c>
      <c r="AB21" s="6">
        <v>0.86</v>
      </c>
      <c r="AC21" s="6">
        <v>48.5</v>
      </c>
      <c r="AD21" s="6">
        <v>51.5</v>
      </c>
      <c r="AE21" s="11">
        <v>1989</v>
      </c>
      <c r="AF21" s="11">
        <v>237</v>
      </c>
      <c r="AG21" s="11">
        <v>66</v>
      </c>
      <c r="AH21" s="11">
        <v>24.4</v>
      </c>
      <c r="AI21" s="11">
        <v>18.7</v>
      </c>
      <c r="AJ21" s="11">
        <v>6.6</v>
      </c>
      <c r="AK21" s="11">
        <v>99.1</v>
      </c>
      <c r="AL21" s="11">
        <v>973</v>
      </c>
      <c r="AM21" s="11">
        <v>1.5</v>
      </c>
      <c r="AN21" s="11">
        <v>9.1999999999999993</v>
      </c>
      <c r="AO21" s="11">
        <v>248</v>
      </c>
      <c r="AP21" s="11">
        <v>3</v>
      </c>
      <c r="AQ21" s="13">
        <v>1326.5333253533333</v>
      </c>
      <c r="AR21" s="13">
        <v>12079.842275720001</v>
      </c>
      <c r="AS21" s="13">
        <v>2885.9628493133332</v>
      </c>
      <c r="AT21" s="13">
        <v>131.93229942466667</v>
      </c>
      <c r="AU21" s="13">
        <v>29.182317024666666</v>
      </c>
      <c r="AV21" s="13">
        <v>75.195315733333331</v>
      </c>
      <c r="AW21" s="13">
        <v>134.20487323333333</v>
      </c>
      <c r="AX21" s="13">
        <v>61.604034133333336</v>
      </c>
      <c r="AY21" s="13">
        <v>54.356635433333324</v>
      </c>
      <c r="AZ21" s="13">
        <v>25.888993266666667</v>
      </c>
      <c r="BA21" s="13">
        <v>19.913460133333334</v>
      </c>
      <c r="BB21" s="13">
        <v>380.72737533333333</v>
      </c>
      <c r="BC21" s="13">
        <v>292.03856139933328</v>
      </c>
      <c r="BD21" s="13">
        <v>117.57781979933333</v>
      </c>
      <c r="BE21" s="13">
        <v>181.17627493333336</v>
      </c>
      <c r="BF21" s="13">
        <v>24.891277812666665</v>
      </c>
      <c r="BG21" s="13">
        <v>0</v>
      </c>
      <c r="BH21" s="13">
        <v>3296.8818428600002</v>
      </c>
      <c r="BI21" s="13">
        <v>3669.4697537999996</v>
      </c>
      <c r="BJ21" s="13">
        <v>1071.91720796</v>
      </c>
      <c r="BK21" s="13">
        <v>271.94773132666671</v>
      </c>
      <c r="BL21" s="13">
        <v>2123.4380363066666</v>
      </c>
      <c r="BM21" s="13">
        <v>16.097951276</v>
      </c>
      <c r="BN21" s="13">
        <v>10.146699768</v>
      </c>
      <c r="BO21" s="13">
        <v>34.307648110066665</v>
      </c>
      <c r="BP21" s="13">
        <v>1779.8870050666667</v>
      </c>
      <c r="BQ21" s="13">
        <v>1165.6666666666667</v>
      </c>
      <c r="BR21" s="13">
        <v>1237.1944337333334</v>
      </c>
      <c r="BS21" s="13">
        <v>8.8877950886000008</v>
      </c>
      <c r="BT21" s="13">
        <v>9.5469082119333315</v>
      </c>
      <c r="BU21" s="13">
        <v>68.737477485333329</v>
      </c>
      <c r="BV21" s="13">
        <v>8.8854589201333329</v>
      </c>
      <c r="BW21" s="13">
        <v>304.76896663333338</v>
      </c>
      <c r="BX21" s="6">
        <v>3.4</v>
      </c>
      <c r="BY21" s="6">
        <v>132.66999999999999</v>
      </c>
      <c r="BZ21" s="6">
        <v>0</v>
      </c>
      <c r="CA21" s="6">
        <f t="shared" si="0"/>
        <v>132.66999999999999</v>
      </c>
      <c r="CB21" s="6">
        <v>479.12</v>
      </c>
      <c r="CC21" s="13">
        <f t="shared" si="1"/>
        <v>3</v>
      </c>
      <c r="CD21" s="13">
        <v>1</v>
      </c>
      <c r="CE21" s="13">
        <v>1</v>
      </c>
      <c r="CF21" s="13">
        <v>0</v>
      </c>
      <c r="CG21" s="13">
        <v>0</v>
      </c>
      <c r="CH21" s="13">
        <v>1</v>
      </c>
      <c r="CI21" s="13">
        <v>0</v>
      </c>
      <c r="CJ21" s="13">
        <v>0</v>
      </c>
      <c r="CK21" s="15" t="s">
        <v>107</v>
      </c>
      <c r="CL21" s="15" t="s">
        <v>107</v>
      </c>
      <c r="CM21" s="15" t="s">
        <v>107</v>
      </c>
      <c r="CN21" s="15" t="s">
        <v>107</v>
      </c>
      <c r="CO21" s="15" t="s">
        <v>107</v>
      </c>
      <c r="CP21" s="15" t="s">
        <v>107</v>
      </c>
      <c r="CQ21" s="15" t="s">
        <v>107</v>
      </c>
      <c r="CR21" s="78">
        <f t="shared" ref="CR21" si="3">CS21+CT21</f>
        <v>186.2</v>
      </c>
      <c r="CS21" s="78">
        <v>89.3</v>
      </c>
      <c r="CT21" s="78">
        <v>96.9</v>
      </c>
      <c r="CU21" s="21">
        <v>5.66</v>
      </c>
      <c r="CV21" s="21">
        <v>55.71</v>
      </c>
      <c r="CW21" s="21">
        <v>4.5199999999999996</v>
      </c>
      <c r="CX21" s="21">
        <v>4.33</v>
      </c>
      <c r="CY21" s="21">
        <v>0.6</v>
      </c>
      <c r="CZ21" s="21">
        <v>6.41</v>
      </c>
      <c r="DA21" s="21">
        <v>29.85</v>
      </c>
      <c r="DB21" s="21">
        <v>9.01</v>
      </c>
      <c r="DC21" s="21">
        <v>6.78</v>
      </c>
      <c r="DD21" s="21">
        <v>1.69</v>
      </c>
      <c r="DE21" s="21">
        <v>0</v>
      </c>
      <c r="DF21" s="21">
        <v>27.27</v>
      </c>
      <c r="DG21" s="21">
        <v>72.73</v>
      </c>
      <c r="DH21" s="21">
        <v>0</v>
      </c>
      <c r="DI21" s="21">
        <v>0</v>
      </c>
      <c r="DJ21" s="21">
        <v>0</v>
      </c>
      <c r="DK21" s="21">
        <v>12.5</v>
      </c>
      <c r="DL21" s="21">
        <v>87.5</v>
      </c>
      <c r="DM21" s="21">
        <v>0</v>
      </c>
      <c r="DN21" s="21">
        <v>0</v>
      </c>
      <c r="DO21" s="21">
        <v>0.26</v>
      </c>
      <c r="DP21" s="21">
        <v>0.09</v>
      </c>
      <c r="DQ21" s="50">
        <v>30.167000000000002</v>
      </c>
      <c r="DR21" s="50">
        <v>2.327</v>
      </c>
      <c r="DS21" s="51">
        <v>-4</v>
      </c>
      <c r="DT21" s="52">
        <v>1</v>
      </c>
      <c r="DU21" s="52">
        <v>1</v>
      </c>
      <c r="DV21" s="50">
        <v>65.53</v>
      </c>
      <c r="DW21" s="53">
        <v>95.5</v>
      </c>
      <c r="DX21" s="53">
        <v>102.8</v>
      </c>
      <c r="DY21" s="53">
        <v>64.599999999999994</v>
      </c>
      <c r="DZ21" s="53">
        <v>112.7</v>
      </c>
      <c r="EA21" s="53">
        <v>98.4</v>
      </c>
      <c r="EB21" s="53">
        <v>64.2</v>
      </c>
      <c r="EC21" s="13">
        <v>0</v>
      </c>
      <c r="ED21" s="13">
        <v>0</v>
      </c>
      <c r="EE21" s="13">
        <v>0</v>
      </c>
      <c r="EF21" s="13">
        <v>0</v>
      </c>
      <c r="EG21" s="13">
        <v>0</v>
      </c>
      <c r="EH21" s="13">
        <v>0</v>
      </c>
      <c r="EI21" s="13">
        <v>0</v>
      </c>
      <c r="EJ21" s="13">
        <v>0</v>
      </c>
      <c r="EK21" s="13">
        <v>0</v>
      </c>
      <c r="EL21" s="13">
        <v>0.93100000000000005</v>
      </c>
      <c r="EM21" s="13">
        <v>1.845</v>
      </c>
      <c r="EN21" s="13">
        <v>0.82299999999999995</v>
      </c>
      <c r="EO21" s="13">
        <v>0.26900000000000002</v>
      </c>
      <c r="EP21" s="13">
        <v>0</v>
      </c>
      <c r="EQ21" s="13">
        <v>3</v>
      </c>
      <c r="ER21" s="13">
        <v>3</v>
      </c>
      <c r="ES21" s="13">
        <v>1</v>
      </c>
      <c r="ET21" s="13">
        <v>91</v>
      </c>
      <c r="EU21" s="13">
        <v>10</v>
      </c>
      <c r="EV21" s="13">
        <v>7</v>
      </c>
      <c r="EW21" s="13">
        <v>199</v>
      </c>
      <c r="EX21" s="13">
        <v>0</v>
      </c>
      <c r="EY21" s="13">
        <v>0</v>
      </c>
      <c r="EZ21" s="13">
        <v>1</v>
      </c>
      <c r="FA21" s="13">
        <v>1</v>
      </c>
      <c r="FB21" s="53">
        <v>716.45</v>
      </c>
      <c r="FC21" s="53">
        <v>699.94</v>
      </c>
      <c r="FD21" s="50">
        <v>50.503</v>
      </c>
      <c r="FE21" s="54">
        <v>0.97689999999999999</v>
      </c>
      <c r="FF21" s="50">
        <v>42.774000000000001</v>
      </c>
      <c r="FG21" s="50">
        <v>39.939</v>
      </c>
      <c r="FH21" s="50">
        <v>13.077</v>
      </c>
      <c r="FI21" s="50">
        <v>28.277999999999999</v>
      </c>
      <c r="FJ21" s="50">
        <v>53.554000000000002</v>
      </c>
      <c r="FK21" s="50">
        <v>87.804000000000002</v>
      </c>
      <c r="FL21" s="50">
        <v>319.45</v>
      </c>
      <c r="FM21" s="50">
        <v>21.553000000000001</v>
      </c>
      <c r="FN21" s="54">
        <v>3.6381999999999999</v>
      </c>
      <c r="FO21" s="50">
        <v>20.914999999999999</v>
      </c>
      <c r="FP21" s="50">
        <v>11.125</v>
      </c>
      <c r="FQ21" s="54">
        <v>0.88019999999999998</v>
      </c>
      <c r="FR21" s="54">
        <v>7.8737000000000004</v>
      </c>
      <c r="FS21" s="50">
        <v>28.529</v>
      </c>
      <c r="FT21" s="13">
        <v>0</v>
      </c>
      <c r="FU21" s="13">
        <v>0</v>
      </c>
      <c r="FV21" s="13">
        <v>0</v>
      </c>
      <c r="FW21" s="13">
        <v>0.89300000000000002</v>
      </c>
      <c r="FX21" s="13">
        <v>0</v>
      </c>
      <c r="FY21" s="13">
        <v>1.665</v>
      </c>
      <c r="FZ21" s="13">
        <v>2.5579999999999998</v>
      </c>
    </row>
    <row r="22" spans="1:182" x14ac:dyDescent="0.25">
      <c r="A22" s="5" t="s">
        <v>215</v>
      </c>
      <c r="B22" s="5">
        <v>0</v>
      </c>
      <c r="C22" s="79" t="s">
        <v>261</v>
      </c>
      <c r="D22" s="68">
        <v>43937</v>
      </c>
      <c r="E22" s="5">
        <v>3</v>
      </c>
      <c r="F22" s="69" t="s">
        <v>107</v>
      </c>
      <c r="G22" s="72">
        <v>39.4</v>
      </c>
      <c r="H22" s="72">
        <v>154.5</v>
      </c>
      <c r="I22" s="72">
        <v>20.7</v>
      </c>
      <c r="J22" s="72">
        <v>9.8000000000000007</v>
      </c>
      <c r="K22" s="72">
        <v>5.2</v>
      </c>
      <c r="L22" s="72">
        <v>12</v>
      </c>
      <c r="M22" s="73">
        <v>10</v>
      </c>
      <c r="N22" s="74" t="s">
        <v>213</v>
      </c>
      <c r="O22" s="72">
        <v>10.199999999999999</v>
      </c>
      <c r="P22" s="72">
        <v>4</v>
      </c>
      <c r="Q22" s="77">
        <f t="shared" ref="Q22:Q25" si="4">G22/((H22/100)*(H22/100))</f>
        <v>16.505901697719963</v>
      </c>
      <c r="R22" s="9" t="s">
        <v>250</v>
      </c>
      <c r="S22" s="72">
        <v>1375</v>
      </c>
      <c r="T22" s="72">
        <v>35.4</v>
      </c>
      <c r="U22" s="72">
        <v>89.8</v>
      </c>
      <c r="V22" s="72">
        <v>25.9</v>
      </c>
      <c r="W22" s="72">
        <v>65.7</v>
      </c>
      <c r="CK22" s="15" t="s">
        <v>107</v>
      </c>
      <c r="CL22" s="15" t="s">
        <v>107</v>
      </c>
      <c r="CM22" s="15" t="s">
        <v>107</v>
      </c>
      <c r="CN22" s="15" t="s">
        <v>107</v>
      </c>
      <c r="CO22" s="15" t="s">
        <v>107</v>
      </c>
      <c r="CP22" s="15" t="s">
        <v>107</v>
      </c>
      <c r="CQ22" s="15" t="s">
        <v>107</v>
      </c>
      <c r="CR22" s="66">
        <f>1825/22</f>
        <v>82.954545454545453</v>
      </c>
      <c r="CS22" s="23">
        <f>(700+225+200)/15</f>
        <v>75</v>
      </c>
      <c r="CT22" s="23">
        <f>700/7</f>
        <v>100</v>
      </c>
      <c r="DQ22" s="50" t="s">
        <v>107</v>
      </c>
      <c r="DR22" s="50" t="s">
        <v>107</v>
      </c>
      <c r="DS22" s="51" t="s">
        <v>107</v>
      </c>
      <c r="DT22" s="52" t="s">
        <v>107</v>
      </c>
      <c r="DU22" s="52" t="s">
        <v>107</v>
      </c>
      <c r="DV22" s="50" t="s">
        <v>107</v>
      </c>
      <c r="DW22" s="53">
        <v>79</v>
      </c>
      <c r="DX22" s="53">
        <v>81.099999999999994</v>
      </c>
      <c r="DY22" s="53">
        <v>44.9</v>
      </c>
      <c r="DZ22" s="53">
        <v>109</v>
      </c>
      <c r="EA22" s="53">
        <v>88.8</v>
      </c>
      <c r="EB22" s="53">
        <v>59.3</v>
      </c>
      <c r="EC22" s="55">
        <v>0</v>
      </c>
      <c r="ED22" s="55">
        <v>0</v>
      </c>
      <c r="EE22" s="55">
        <v>0</v>
      </c>
      <c r="EF22" s="55">
        <v>0</v>
      </c>
      <c r="EG22" s="55">
        <v>0</v>
      </c>
      <c r="EH22" s="55">
        <v>0</v>
      </c>
      <c r="EI22" s="55">
        <v>0</v>
      </c>
      <c r="EJ22" s="55">
        <v>0</v>
      </c>
      <c r="EK22" s="55">
        <v>0</v>
      </c>
      <c r="EL22" s="13">
        <v>0.216</v>
      </c>
      <c r="EM22" s="13">
        <v>0.184</v>
      </c>
      <c r="EN22" s="13">
        <v>0.84699999999999998</v>
      </c>
      <c r="EO22" s="13">
        <v>7.0000000000000007E-2</v>
      </c>
      <c r="EP22" s="13">
        <v>1</v>
      </c>
      <c r="EQ22" s="13">
        <v>1</v>
      </c>
      <c r="ER22" s="13">
        <v>3</v>
      </c>
      <c r="ES22" s="13">
        <v>1</v>
      </c>
      <c r="ET22" s="13">
        <v>116</v>
      </c>
      <c r="EU22" s="13">
        <v>210</v>
      </c>
      <c r="EV22" s="13">
        <v>145</v>
      </c>
      <c r="EW22" s="13">
        <v>235</v>
      </c>
      <c r="EZ22" s="13">
        <v>3</v>
      </c>
      <c r="FB22" s="53">
        <v>678.91</v>
      </c>
      <c r="FC22" s="53">
        <v>956.33</v>
      </c>
      <c r="FD22" s="50">
        <v>41.497999999999998</v>
      </c>
      <c r="FE22" s="54">
        <v>1.4086000000000001</v>
      </c>
      <c r="FF22" s="50">
        <v>44.067</v>
      </c>
      <c r="FG22" s="50">
        <v>35.713000000000001</v>
      </c>
      <c r="FH22" s="50">
        <v>14.785</v>
      </c>
      <c r="FI22" s="50">
        <v>25.286999999999999</v>
      </c>
      <c r="FJ22" s="50">
        <v>56.932000000000002</v>
      </c>
      <c r="FK22" s="50">
        <v>68.096999999999994</v>
      </c>
      <c r="FL22" s="50">
        <v>343.02</v>
      </c>
      <c r="FM22" s="50">
        <v>16.559999999999999</v>
      </c>
      <c r="FN22" s="54">
        <v>5.0373000000000001</v>
      </c>
      <c r="FO22" s="50">
        <v>21.54</v>
      </c>
      <c r="FP22" s="50">
        <v>9.7284000000000006</v>
      </c>
      <c r="FQ22" s="54">
        <v>0.18553</v>
      </c>
      <c r="FR22" s="54">
        <v>6.8855000000000004</v>
      </c>
      <c r="FS22" s="50">
        <v>29.678000000000001</v>
      </c>
      <c r="FT22" s="13">
        <v>0</v>
      </c>
      <c r="FU22" s="13">
        <v>0</v>
      </c>
      <c r="FV22" s="13">
        <v>0</v>
      </c>
      <c r="FW22" s="13">
        <v>5.3570000000000002</v>
      </c>
      <c r="FX22" s="13">
        <v>0</v>
      </c>
      <c r="FY22" s="13">
        <v>0.33300000000000002</v>
      </c>
      <c r="FZ22" s="13">
        <v>5.69</v>
      </c>
    </row>
    <row r="23" spans="1:182" x14ac:dyDescent="0.25">
      <c r="A23" s="5" t="s">
        <v>216</v>
      </c>
      <c r="B23" s="5">
        <v>1</v>
      </c>
      <c r="C23" s="79" t="s">
        <v>262</v>
      </c>
      <c r="D23" s="68">
        <v>44093</v>
      </c>
      <c r="E23" s="5">
        <v>3</v>
      </c>
      <c r="F23" s="69" t="s">
        <v>107</v>
      </c>
      <c r="G23" s="72">
        <v>55.8</v>
      </c>
      <c r="H23" s="72">
        <v>164</v>
      </c>
      <c r="I23" s="72">
        <v>27.6</v>
      </c>
      <c r="J23" s="72">
        <v>15.4</v>
      </c>
      <c r="K23" s="72">
        <v>11.8</v>
      </c>
      <c r="L23" s="72">
        <v>28</v>
      </c>
      <c r="M23" s="73">
        <v>24</v>
      </c>
      <c r="N23" s="74" t="s">
        <v>126</v>
      </c>
      <c r="O23" s="72">
        <v>31.7</v>
      </c>
      <c r="P23" s="72">
        <v>17.7</v>
      </c>
      <c r="Q23" s="77">
        <f t="shared" si="4"/>
        <v>20.746579417013685</v>
      </c>
      <c r="R23" s="9" t="s">
        <v>248</v>
      </c>
      <c r="S23" s="72">
        <v>1368</v>
      </c>
      <c r="T23" s="72">
        <v>38.1</v>
      </c>
      <c r="U23" s="72">
        <v>68.3</v>
      </c>
      <c r="V23" s="72">
        <v>27.9</v>
      </c>
      <c r="W23" s="72">
        <v>50</v>
      </c>
      <c r="CK23" s="15" t="s">
        <v>107</v>
      </c>
      <c r="CL23" s="15" t="s">
        <v>107</v>
      </c>
      <c r="CM23" s="15" t="s">
        <v>107</v>
      </c>
      <c r="CN23" s="15" t="s">
        <v>107</v>
      </c>
      <c r="CO23" s="15" t="s">
        <v>107</v>
      </c>
      <c r="CP23" s="15" t="s">
        <v>107</v>
      </c>
      <c r="CQ23" s="15" t="s">
        <v>107</v>
      </c>
      <c r="CR23" s="66">
        <f>2100/23</f>
        <v>91.304347826086953</v>
      </c>
      <c r="CS23" s="78">
        <f>(1000+150+150)/15</f>
        <v>86.666666666666671</v>
      </c>
      <c r="CT23" s="23">
        <v>100</v>
      </c>
      <c r="DQ23" s="50">
        <v>25</v>
      </c>
      <c r="DR23" s="50">
        <v>2.206</v>
      </c>
      <c r="DS23" s="51">
        <v>-11</v>
      </c>
      <c r="DT23" s="52">
        <v>1</v>
      </c>
      <c r="DU23" s="52">
        <v>1</v>
      </c>
      <c r="DV23" s="50">
        <v>68</v>
      </c>
      <c r="DW23" s="53">
        <v>96</v>
      </c>
      <c r="DX23" s="53">
        <v>105.5</v>
      </c>
      <c r="DY23" s="53">
        <v>69.099999999999994</v>
      </c>
      <c r="DZ23" s="53">
        <v>131.9</v>
      </c>
      <c r="EA23" s="53">
        <v>99.3</v>
      </c>
      <c r="EB23" s="53">
        <v>69.2</v>
      </c>
      <c r="EC23" s="55">
        <v>0</v>
      </c>
      <c r="ED23" s="55">
        <v>0</v>
      </c>
      <c r="EE23" s="55">
        <v>0</v>
      </c>
      <c r="EF23" s="55">
        <v>0</v>
      </c>
      <c r="EG23" s="55">
        <v>0</v>
      </c>
      <c r="EH23" s="55">
        <v>0</v>
      </c>
      <c r="EI23" s="55">
        <v>0</v>
      </c>
      <c r="EJ23" s="55">
        <v>0</v>
      </c>
      <c r="EK23" s="55">
        <v>0</v>
      </c>
      <c r="EL23" s="13">
        <v>0.34399999999999997</v>
      </c>
      <c r="EM23" s="13">
        <v>0.872</v>
      </c>
      <c r="EN23" s="13">
        <v>0.98399999999999999</v>
      </c>
      <c r="EO23" s="13">
        <v>1.425</v>
      </c>
      <c r="EP23" s="13">
        <v>0</v>
      </c>
      <c r="EQ23" s="13">
        <v>3</v>
      </c>
      <c r="ER23" s="13">
        <v>0</v>
      </c>
      <c r="ES23" s="13">
        <v>2</v>
      </c>
      <c r="ET23" s="13">
        <v>113</v>
      </c>
      <c r="EU23" s="13">
        <v>94</v>
      </c>
      <c r="EV23" s="13">
        <v>144</v>
      </c>
      <c r="EW23" s="13">
        <v>100</v>
      </c>
      <c r="EX23" s="13">
        <v>0</v>
      </c>
      <c r="EY23" s="13">
        <v>0</v>
      </c>
      <c r="EZ23" s="13">
        <v>1</v>
      </c>
      <c r="FA23" s="13">
        <v>1</v>
      </c>
      <c r="FB23" s="53">
        <v>33.923000000000002</v>
      </c>
      <c r="FC23" s="53">
        <v>146.22999999999999</v>
      </c>
      <c r="FD23" s="50">
        <v>18.667999999999999</v>
      </c>
      <c r="FE23" s="54">
        <v>4.3105000000000002</v>
      </c>
      <c r="FF23" s="50">
        <v>15.769</v>
      </c>
      <c r="FG23" s="50">
        <v>11.646000000000001</v>
      </c>
      <c r="FH23" s="50">
        <v>0</v>
      </c>
      <c r="FI23" s="50">
        <v>8.2437000000000005</v>
      </c>
      <c r="FJ23" s="50">
        <v>20.667999999999999</v>
      </c>
      <c r="FK23" s="50">
        <v>1.8278000000000001</v>
      </c>
      <c r="FL23" s="50">
        <v>37.531999999999996</v>
      </c>
      <c r="FM23" s="50">
        <v>4.6420000000000003</v>
      </c>
      <c r="FN23" s="54">
        <v>20.535</v>
      </c>
      <c r="FO23" s="50">
        <v>7.5510999999999999</v>
      </c>
      <c r="FP23" s="50">
        <v>6.2138</v>
      </c>
      <c r="FQ23" s="54">
        <v>0</v>
      </c>
      <c r="FR23" s="54">
        <v>4.3970000000000002</v>
      </c>
      <c r="FS23" s="50">
        <v>9.7371999999999996</v>
      </c>
      <c r="FT23" s="13">
        <v>0</v>
      </c>
      <c r="FU23" s="13">
        <v>0</v>
      </c>
      <c r="FV23" s="13">
        <v>0</v>
      </c>
      <c r="FW23" s="13">
        <v>0</v>
      </c>
      <c r="FX23" s="13">
        <v>0</v>
      </c>
      <c r="FY23" s="13">
        <v>0.33300000000000002</v>
      </c>
      <c r="FZ23" s="13">
        <v>0.33300000000000002</v>
      </c>
    </row>
    <row r="24" spans="1:182" x14ac:dyDescent="0.25">
      <c r="A24" s="5" t="s">
        <v>217</v>
      </c>
      <c r="B24" s="5">
        <v>1</v>
      </c>
      <c r="C24" s="79" t="s">
        <v>263</v>
      </c>
      <c r="D24" s="68">
        <v>44102</v>
      </c>
      <c r="E24" s="5">
        <v>3</v>
      </c>
      <c r="F24" s="69" t="s">
        <v>107</v>
      </c>
      <c r="G24" s="72">
        <v>63.6</v>
      </c>
      <c r="H24" s="72">
        <v>167.2</v>
      </c>
      <c r="I24" s="72">
        <v>30.1</v>
      </c>
      <c r="J24" s="72">
        <v>16.8</v>
      </c>
      <c r="K24" s="72">
        <v>9.6</v>
      </c>
      <c r="L24" s="72">
        <v>30</v>
      </c>
      <c r="M24" s="73">
        <v>22</v>
      </c>
      <c r="N24" s="74" t="s">
        <v>125</v>
      </c>
      <c r="O24" s="72">
        <v>23</v>
      </c>
      <c r="P24" s="72">
        <v>14.6</v>
      </c>
      <c r="Q24" s="77">
        <f t="shared" si="4"/>
        <v>22.750165976053662</v>
      </c>
      <c r="R24" s="9" t="s">
        <v>249</v>
      </c>
      <c r="S24" s="72">
        <v>1513</v>
      </c>
      <c r="T24" s="72">
        <v>49</v>
      </c>
      <c r="U24" s="72">
        <v>77</v>
      </c>
      <c r="V24" s="72">
        <v>35.9</v>
      </c>
      <c r="W24" s="72">
        <v>56.4</v>
      </c>
      <c r="CK24" s="15" t="s">
        <v>107</v>
      </c>
      <c r="CL24" s="15" t="s">
        <v>107</v>
      </c>
      <c r="CM24" s="15" t="s">
        <v>107</v>
      </c>
      <c r="CN24" s="15" t="s">
        <v>107</v>
      </c>
      <c r="CO24" s="15" t="s">
        <v>107</v>
      </c>
      <c r="CP24" s="15" t="s">
        <v>107</v>
      </c>
      <c r="CQ24" s="15" t="s">
        <v>107</v>
      </c>
      <c r="CR24" s="66">
        <f>1675/23</f>
        <v>72.826086956521735</v>
      </c>
      <c r="CS24" s="78">
        <f>(300+350+375)/15</f>
        <v>68.333333333333329</v>
      </c>
      <c r="CT24" s="78">
        <f>650/8</f>
        <v>81.25</v>
      </c>
      <c r="DQ24" s="50">
        <v>21.167000000000002</v>
      </c>
      <c r="DR24" s="50">
        <v>2.0409999999999999</v>
      </c>
      <c r="DS24" s="51">
        <v>12</v>
      </c>
      <c r="DT24" s="52">
        <v>1</v>
      </c>
      <c r="DU24" s="52">
        <v>1</v>
      </c>
      <c r="DV24" s="50">
        <v>44.612000000000002</v>
      </c>
      <c r="DW24" s="53">
        <v>59.7</v>
      </c>
      <c r="DX24" s="53">
        <v>108.7</v>
      </c>
      <c r="DY24" s="53">
        <v>60.4</v>
      </c>
      <c r="DZ24" s="53">
        <v>87.1</v>
      </c>
      <c r="EA24" s="53">
        <v>104</v>
      </c>
      <c r="EB24" s="53">
        <v>6.8</v>
      </c>
      <c r="EC24" s="13">
        <v>0</v>
      </c>
      <c r="ED24" s="13">
        <v>0</v>
      </c>
      <c r="EE24" s="13">
        <v>0</v>
      </c>
      <c r="EF24" s="13">
        <v>0</v>
      </c>
      <c r="EG24" s="13">
        <v>0</v>
      </c>
      <c r="EH24" s="13">
        <v>0</v>
      </c>
      <c r="EI24" s="13">
        <v>0</v>
      </c>
      <c r="EJ24" s="13">
        <v>0</v>
      </c>
      <c r="EK24" s="13">
        <v>0</v>
      </c>
      <c r="EL24" s="13">
        <v>2.024</v>
      </c>
      <c r="EM24" s="13">
        <v>0.98199999999999998</v>
      </c>
      <c r="EN24" s="13">
        <v>2.4060000000000001</v>
      </c>
      <c r="EO24" s="13">
        <v>0.48199999999999998</v>
      </c>
      <c r="EP24" s="13">
        <v>2</v>
      </c>
      <c r="EQ24" s="13">
        <v>0</v>
      </c>
      <c r="ER24" s="13">
        <v>12</v>
      </c>
      <c r="ES24" s="13">
        <v>0</v>
      </c>
      <c r="ET24" s="13">
        <v>65</v>
      </c>
      <c r="EU24" s="13">
        <v>98</v>
      </c>
      <c r="EV24" s="13">
        <v>101</v>
      </c>
      <c r="EW24" s="13">
        <v>159</v>
      </c>
      <c r="EX24" s="13">
        <v>1</v>
      </c>
      <c r="EY24" s="13">
        <v>0</v>
      </c>
      <c r="EZ24" s="13">
        <v>3</v>
      </c>
      <c r="FA24" s="13">
        <v>4</v>
      </c>
      <c r="FB24" s="53">
        <v>1679.7</v>
      </c>
      <c r="FC24" s="53">
        <v>495.3</v>
      </c>
      <c r="FD24" s="50">
        <v>77.174000000000007</v>
      </c>
      <c r="FE24" s="54">
        <v>0.29487000000000002</v>
      </c>
      <c r="FF24" s="50">
        <v>49.905000000000001</v>
      </c>
      <c r="FG24" s="50">
        <v>72.417000000000002</v>
      </c>
      <c r="FH24" s="50">
        <v>61.204000000000001</v>
      </c>
      <c r="FI24" s="50">
        <v>51.292999999999999</v>
      </c>
      <c r="FJ24" s="50">
        <v>48.503</v>
      </c>
      <c r="FK24" s="50">
        <v>79.046000000000006</v>
      </c>
      <c r="FL24" s="50">
        <v>802.06</v>
      </c>
      <c r="FM24" s="50">
        <v>8.9703999999999997</v>
      </c>
      <c r="FN24" s="54">
        <v>10.147</v>
      </c>
      <c r="FO24" s="50">
        <v>31.052</v>
      </c>
      <c r="FP24" s="50">
        <v>14.135999999999999</v>
      </c>
      <c r="FQ24" s="54">
        <v>0.65076000000000001</v>
      </c>
      <c r="FR24" s="54">
        <v>10.007</v>
      </c>
      <c r="FS24" s="50">
        <v>42.741</v>
      </c>
      <c r="FT24" s="13">
        <v>0</v>
      </c>
      <c r="FU24" s="13">
        <v>0</v>
      </c>
      <c r="FV24" s="13">
        <v>2.1429999999999998</v>
      </c>
      <c r="FW24" s="13">
        <v>3.5710000000000002</v>
      </c>
      <c r="FX24" s="13">
        <v>0</v>
      </c>
      <c r="FY24" s="13">
        <v>1.998</v>
      </c>
      <c r="FZ24" s="13">
        <v>7.7119999999999997</v>
      </c>
    </row>
    <row r="25" spans="1:182" x14ac:dyDescent="0.25">
      <c r="A25" s="5" t="s">
        <v>218</v>
      </c>
      <c r="B25" s="5">
        <v>0</v>
      </c>
      <c r="C25" s="79" t="s">
        <v>264</v>
      </c>
      <c r="D25" s="68">
        <v>44132</v>
      </c>
      <c r="E25" s="5">
        <v>3</v>
      </c>
      <c r="F25" s="69" t="s">
        <v>107</v>
      </c>
      <c r="G25" s="72">
        <v>60.1</v>
      </c>
      <c r="H25" s="72">
        <v>170.2</v>
      </c>
      <c r="I25" s="72">
        <v>29.3</v>
      </c>
      <c r="J25" s="72">
        <v>18.2</v>
      </c>
      <c r="K25" s="72">
        <v>10</v>
      </c>
      <c r="L25" s="72">
        <v>26</v>
      </c>
      <c r="M25" s="73">
        <v>23</v>
      </c>
      <c r="N25" s="74" t="s">
        <v>126</v>
      </c>
      <c r="O25" s="72">
        <v>21.1</v>
      </c>
      <c r="P25" s="72">
        <v>12.7</v>
      </c>
      <c r="Q25" s="77">
        <f t="shared" si="4"/>
        <v>20.747002558681913</v>
      </c>
      <c r="R25" s="9" t="s">
        <v>244</v>
      </c>
      <c r="S25" s="72">
        <v>1644</v>
      </c>
      <c r="T25" s="72">
        <v>47.4</v>
      </c>
      <c r="U25" s="72">
        <v>78.900000000000006</v>
      </c>
      <c r="V25" s="72">
        <v>34.700000000000003</v>
      </c>
      <c r="W25" s="72">
        <v>57.7</v>
      </c>
      <c r="CK25" s="15" t="s">
        <v>107</v>
      </c>
      <c r="CL25" s="15" t="s">
        <v>107</v>
      </c>
      <c r="CM25" s="15" t="s">
        <v>107</v>
      </c>
      <c r="CN25" s="15" t="s">
        <v>107</v>
      </c>
      <c r="CO25" s="15" t="s">
        <v>107</v>
      </c>
      <c r="CP25" s="15" t="s">
        <v>107</v>
      </c>
      <c r="CQ25" s="15" t="s">
        <v>107</v>
      </c>
      <c r="CR25" s="66">
        <f>1900/23</f>
        <v>82.608695652173907</v>
      </c>
      <c r="CS25" s="78">
        <f>(400+450+325)/15</f>
        <v>78.333333333333329</v>
      </c>
      <c r="CT25" s="78">
        <f>725/8</f>
        <v>90.625</v>
      </c>
      <c r="DQ25" s="50">
        <v>25.334</v>
      </c>
      <c r="DR25" s="50">
        <v>3</v>
      </c>
      <c r="DS25" s="51">
        <v>8</v>
      </c>
      <c r="DT25" s="52">
        <v>1</v>
      </c>
      <c r="DU25" s="52">
        <v>1</v>
      </c>
      <c r="DV25" s="50">
        <v>37.613999999999997</v>
      </c>
      <c r="DW25" s="53">
        <v>70</v>
      </c>
      <c r="DX25" s="53">
        <v>101.7</v>
      </c>
      <c r="DY25" s="53">
        <v>56</v>
      </c>
      <c r="DZ25" s="53">
        <v>90.2</v>
      </c>
      <c r="EA25" s="53">
        <v>101.4</v>
      </c>
      <c r="EB25" s="53">
        <v>62</v>
      </c>
      <c r="EC25" s="13">
        <v>0</v>
      </c>
      <c r="ED25" s="13">
        <v>0</v>
      </c>
      <c r="EE25" s="13">
        <v>0</v>
      </c>
      <c r="EF25" s="13">
        <v>0</v>
      </c>
      <c r="EG25" s="13">
        <v>0</v>
      </c>
      <c r="EH25" s="13">
        <v>0</v>
      </c>
      <c r="EI25" s="13">
        <v>0</v>
      </c>
      <c r="EJ25" s="13">
        <v>0</v>
      </c>
      <c r="EK25" s="13">
        <v>0</v>
      </c>
      <c r="EL25" s="13">
        <v>0.85099999999999998</v>
      </c>
      <c r="EM25" s="13">
        <v>0.70099999999999996</v>
      </c>
      <c r="EN25" s="13">
        <v>1.536</v>
      </c>
      <c r="EO25" s="13">
        <v>0</v>
      </c>
      <c r="EP25" s="13">
        <v>0</v>
      </c>
      <c r="EQ25" s="13">
        <v>1</v>
      </c>
      <c r="ER25" s="13">
        <v>3</v>
      </c>
      <c r="ES25" s="13">
        <v>5</v>
      </c>
      <c r="ET25" s="13">
        <v>119</v>
      </c>
      <c r="EU25" s="13">
        <v>15</v>
      </c>
      <c r="EV25" s="13">
        <v>16</v>
      </c>
      <c r="EX25" s="13">
        <v>1</v>
      </c>
      <c r="EY25" s="13">
        <v>0</v>
      </c>
      <c r="EZ25" s="13">
        <v>2</v>
      </c>
      <c r="FA25" s="13">
        <v>3</v>
      </c>
      <c r="FB25" s="53">
        <v>2192.1</v>
      </c>
      <c r="FC25" s="53">
        <v>679.99</v>
      </c>
      <c r="FD25" s="50">
        <v>76.195999999999998</v>
      </c>
      <c r="FE25" s="54">
        <v>0.31020999999999999</v>
      </c>
      <c r="FF25" s="50">
        <v>59.142000000000003</v>
      </c>
      <c r="FG25" s="50">
        <v>82.313999999999993</v>
      </c>
      <c r="FH25" s="50">
        <v>57.831000000000003</v>
      </c>
      <c r="FI25" s="50">
        <v>58.292999999999999</v>
      </c>
      <c r="FJ25" s="50">
        <v>59.826999999999998</v>
      </c>
      <c r="FK25" s="50">
        <v>834</v>
      </c>
      <c r="FL25" s="50">
        <v>2670</v>
      </c>
      <c r="FM25" s="50">
        <v>23.792999999999999</v>
      </c>
      <c r="FN25" s="54">
        <v>3.2014</v>
      </c>
      <c r="FO25" s="50">
        <v>62.932000000000002</v>
      </c>
      <c r="FP25" s="50">
        <v>40.917000000000002</v>
      </c>
      <c r="FQ25" s="54">
        <v>13.257999999999999</v>
      </c>
      <c r="FR25" s="54">
        <v>28.965</v>
      </c>
      <c r="FS25" s="50">
        <v>84.247</v>
      </c>
      <c r="FT25" s="13">
        <v>0</v>
      </c>
      <c r="FU25" s="13">
        <v>0</v>
      </c>
      <c r="FV25" s="13">
        <v>0</v>
      </c>
      <c r="FW25" s="13">
        <v>0.89300000000000002</v>
      </c>
      <c r="FX25" s="13">
        <v>0</v>
      </c>
      <c r="FY25" s="13">
        <v>0.66600000000000004</v>
      </c>
      <c r="FZ25" s="13">
        <v>1.5589999999999999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"/>
  <sheetViews>
    <sheetView workbookViewId="0">
      <selection activeCell="AE3" sqref="AE3:BK3"/>
    </sheetView>
  </sheetViews>
  <sheetFormatPr defaultRowHeight="15" x14ac:dyDescent="0.25"/>
  <cols>
    <col min="5" max="5" width="14.7109375" customWidth="1"/>
    <col min="28" max="28" width="15.42578125" customWidth="1"/>
    <col min="84" max="84" width="23" customWidth="1"/>
    <col min="85" max="85" width="13.7109375" customWidth="1"/>
    <col min="86" max="86" width="13.28515625" customWidth="1"/>
    <col min="87" max="87" width="14.42578125" customWidth="1"/>
  </cols>
  <sheetData>
    <row r="1" spans="1:90" s="5" customFormat="1" ht="66.75" customHeight="1" x14ac:dyDescent="0.25">
      <c r="A1" s="5" t="s">
        <v>32</v>
      </c>
      <c r="B1" s="7" t="s">
        <v>0</v>
      </c>
      <c r="C1" s="67" t="s">
        <v>1</v>
      </c>
      <c r="D1" s="67" t="s">
        <v>2</v>
      </c>
      <c r="E1" s="7" t="s">
        <v>86</v>
      </c>
      <c r="F1" s="69" t="s">
        <v>3</v>
      </c>
      <c r="G1" s="8" t="s">
        <v>13</v>
      </c>
      <c r="H1" s="8" t="s">
        <v>14</v>
      </c>
      <c r="I1" s="8" t="s">
        <v>34</v>
      </c>
      <c r="J1" s="8" t="s">
        <v>35</v>
      </c>
      <c r="K1" s="8" t="s">
        <v>36</v>
      </c>
      <c r="L1" s="8" t="s">
        <v>49</v>
      </c>
      <c r="M1" s="8" t="s">
        <v>50</v>
      </c>
      <c r="N1" s="8" t="s">
        <v>37</v>
      </c>
      <c r="O1" s="8" t="s">
        <v>38</v>
      </c>
      <c r="P1" s="8" t="s">
        <v>223</v>
      </c>
      <c r="Q1" s="8" t="s">
        <v>15</v>
      </c>
      <c r="R1" s="9" t="s">
        <v>39</v>
      </c>
      <c r="S1" s="8" t="s">
        <v>40</v>
      </c>
      <c r="T1" s="8" t="s">
        <v>41</v>
      </c>
      <c r="U1" s="8" t="s">
        <v>42</v>
      </c>
      <c r="V1" s="8" t="s">
        <v>43</v>
      </c>
      <c r="W1" s="8" t="s">
        <v>44</v>
      </c>
      <c r="X1" s="10" t="s">
        <v>53</v>
      </c>
      <c r="Y1" s="10" t="s">
        <v>4</v>
      </c>
      <c r="Z1" s="11" t="s">
        <v>5</v>
      </c>
      <c r="AA1" s="10" t="s">
        <v>6</v>
      </c>
      <c r="AB1" s="11" t="s">
        <v>7</v>
      </c>
      <c r="AC1" s="10" t="s">
        <v>8</v>
      </c>
      <c r="AD1" s="10" t="s">
        <v>31</v>
      </c>
      <c r="AE1" s="1" t="s">
        <v>59</v>
      </c>
      <c r="AF1" s="1" t="s">
        <v>61</v>
      </c>
      <c r="AG1" s="1" t="s">
        <v>62</v>
      </c>
      <c r="AH1" s="1" t="s">
        <v>63</v>
      </c>
      <c r="AI1" s="1" t="s">
        <v>109</v>
      </c>
      <c r="AJ1" s="1" t="s">
        <v>108</v>
      </c>
      <c r="AK1" s="1" t="s">
        <v>110</v>
      </c>
      <c r="AL1" s="1" t="s">
        <v>64</v>
      </c>
      <c r="AM1" s="1" t="s">
        <v>65</v>
      </c>
      <c r="AN1" s="1" t="s">
        <v>66</v>
      </c>
      <c r="AO1" s="1" t="s">
        <v>67</v>
      </c>
      <c r="AP1" s="1" t="s">
        <v>68</v>
      </c>
      <c r="AQ1" s="1" t="s">
        <v>69</v>
      </c>
      <c r="AR1" s="1" t="s">
        <v>70</v>
      </c>
      <c r="AS1" s="1" t="s">
        <v>71</v>
      </c>
      <c r="AT1" s="1" t="s">
        <v>72</v>
      </c>
      <c r="AU1" s="1" t="s">
        <v>111</v>
      </c>
      <c r="AV1" s="2" t="s">
        <v>73</v>
      </c>
      <c r="AW1" s="2" t="s">
        <v>74</v>
      </c>
      <c r="AX1" s="2" t="s">
        <v>75</v>
      </c>
      <c r="AY1" s="2" t="s">
        <v>76</v>
      </c>
      <c r="AZ1" s="2" t="s">
        <v>77</v>
      </c>
      <c r="BA1" s="3" t="s">
        <v>78</v>
      </c>
      <c r="BB1" s="3" t="s">
        <v>79</v>
      </c>
      <c r="BC1" s="4" t="s">
        <v>80</v>
      </c>
      <c r="BD1" s="1" t="s">
        <v>81</v>
      </c>
      <c r="BE1" s="1" t="s">
        <v>113</v>
      </c>
      <c r="BF1" s="1" t="s">
        <v>112</v>
      </c>
      <c r="BG1" s="4" t="s">
        <v>82</v>
      </c>
      <c r="BH1" s="4" t="s">
        <v>83</v>
      </c>
      <c r="BI1" s="4" t="s">
        <v>84</v>
      </c>
      <c r="BJ1" s="4" t="s">
        <v>85</v>
      </c>
      <c r="BK1" s="1" t="s">
        <v>60</v>
      </c>
      <c r="BL1" s="12" t="s">
        <v>9</v>
      </c>
      <c r="BM1" s="12" t="s">
        <v>52</v>
      </c>
      <c r="BN1" s="6" t="s">
        <v>10</v>
      </c>
      <c r="BO1" s="12" t="s">
        <v>11</v>
      </c>
      <c r="BP1" s="12" t="s">
        <v>12</v>
      </c>
      <c r="BQ1" s="13" t="s">
        <v>16</v>
      </c>
      <c r="BR1" s="14" t="s">
        <v>17</v>
      </c>
      <c r="BS1" s="14" t="s">
        <v>18</v>
      </c>
      <c r="BT1" s="14" t="s">
        <v>19</v>
      </c>
      <c r="BU1" s="14" t="s">
        <v>20</v>
      </c>
      <c r="BV1" s="14" t="s">
        <v>21</v>
      </c>
      <c r="BW1" s="14" t="s">
        <v>22</v>
      </c>
      <c r="BX1" s="14" t="s">
        <v>23</v>
      </c>
      <c r="BY1" s="15" t="s">
        <v>24</v>
      </c>
      <c r="BZ1" s="16" t="s">
        <v>25</v>
      </c>
      <c r="CA1" s="16" t="s">
        <v>26</v>
      </c>
      <c r="CB1" s="16" t="s">
        <v>27</v>
      </c>
      <c r="CC1" s="16" t="s">
        <v>28</v>
      </c>
      <c r="CD1" s="16" t="s">
        <v>29</v>
      </c>
      <c r="CE1" s="16" t="s">
        <v>30</v>
      </c>
      <c r="CF1" s="6" t="s">
        <v>104</v>
      </c>
      <c r="CG1" s="6" t="s">
        <v>45</v>
      </c>
      <c r="CH1" s="6" t="s">
        <v>46</v>
      </c>
      <c r="CI1" s="6" t="s">
        <v>47</v>
      </c>
      <c r="CJ1" s="6" t="s">
        <v>48</v>
      </c>
      <c r="CK1" s="6" t="s">
        <v>105</v>
      </c>
      <c r="CL1" s="6" t="s">
        <v>106</v>
      </c>
    </row>
    <row r="2" spans="1:90" x14ac:dyDescent="0.25">
      <c r="A2" s="5" t="s">
        <v>114</v>
      </c>
      <c r="B2">
        <v>1</v>
      </c>
      <c r="C2" s="70">
        <v>38110</v>
      </c>
      <c r="D2" s="70">
        <v>43932</v>
      </c>
      <c r="E2">
        <v>1</v>
      </c>
      <c r="F2">
        <v>1</v>
      </c>
      <c r="G2">
        <v>68.2</v>
      </c>
      <c r="H2">
        <v>161.69999999999999</v>
      </c>
      <c r="I2">
        <v>30.8</v>
      </c>
      <c r="J2">
        <v>22</v>
      </c>
      <c r="K2">
        <v>19.2</v>
      </c>
      <c r="L2">
        <v>22</v>
      </c>
      <c r="M2">
        <v>20</v>
      </c>
      <c r="N2">
        <v>3</v>
      </c>
      <c r="O2">
        <v>24.6</v>
      </c>
      <c r="P2">
        <v>16.7</v>
      </c>
      <c r="Q2">
        <v>26.1</v>
      </c>
      <c r="R2" t="s">
        <v>242</v>
      </c>
      <c r="S2">
        <v>1533</v>
      </c>
      <c r="T2">
        <v>51.3</v>
      </c>
      <c r="U2">
        <v>75.400000000000006</v>
      </c>
      <c r="V2">
        <v>37.6</v>
      </c>
      <c r="W2">
        <v>55.3</v>
      </c>
      <c r="X2">
        <v>1527.87</v>
      </c>
      <c r="Y2">
        <v>157.83000000000001</v>
      </c>
      <c r="Z2">
        <v>69.22</v>
      </c>
      <c r="AA2">
        <v>65.25</v>
      </c>
      <c r="AB2">
        <v>975.1</v>
      </c>
      <c r="AC2">
        <v>40.64</v>
      </c>
      <c r="AE2">
        <v>723.54895703666671</v>
      </c>
      <c r="AF2">
        <v>5710.7541689899999</v>
      </c>
      <c r="AG2">
        <v>1365.0732390400001</v>
      </c>
      <c r="AH2">
        <v>63.175146009333339</v>
      </c>
      <c r="AI2">
        <v>13.909467609333335</v>
      </c>
      <c r="AJ2">
        <v>38.198545066666675</v>
      </c>
      <c r="AK2">
        <v>58.530948210666672</v>
      </c>
      <c r="AL2">
        <v>24.675339599999997</v>
      </c>
      <c r="AM2">
        <v>25.417670273333332</v>
      </c>
      <c r="AN2">
        <v>9.6742459639999989</v>
      </c>
      <c r="AO2">
        <v>7.9153825333333341</v>
      </c>
      <c r="AP2">
        <v>162.87323640000002</v>
      </c>
      <c r="AQ2">
        <v>149.02640554000001</v>
      </c>
      <c r="AR2">
        <v>47.050997692000003</v>
      </c>
      <c r="AS2">
        <v>87.902267847999994</v>
      </c>
      <c r="AT2">
        <v>15.006904411333336</v>
      </c>
      <c r="AU2">
        <v>0</v>
      </c>
      <c r="AV2">
        <v>1060.5811016166667</v>
      </c>
      <c r="AW2">
        <v>1936.7795276100001</v>
      </c>
      <c r="AX2">
        <v>388.23466165999997</v>
      </c>
      <c r="AY2">
        <v>157.31108949333333</v>
      </c>
      <c r="AZ2">
        <v>893.8742352733334</v>
      </c>
      <c r="BA2">
        <v>8.0194738306666657</v>
      </c>
      <c r="BB2">
        <v>4.398831954666667</v>
      </c>
      <c r="BC2">
        <v>10.548693330133334</v>
      </c>
      <c r="BD2">
        <v>646.80526745333339</v>
      </c>
      <c r="BE2">
        <v>143.16666666666666</v>
      </c>
      <c r="BF2">
        <v>1423.7131967999999</v>
      </c>
      <c r="BG2">
        <v>2.7386631642333339</v>
      </c>
      <c r="BH2">
        <v>2.5291224888000001</v>
      </c>
      <c r="BI2">
        <v>14.770726778000002</v>
      </c>
      <c r="BJ2">
        <v>2.5866139124333336</v>
      </c>
      <c r="BK2">
        <v>178.72893956333334</v>
      </c>
      <c r="BL2">
        <v>2.41</v>
      </c>
      <c r="BM2">
        <v>159.6</v>
      </c>
      <c r="BN2">
        <v>73.400000000000006</v>
      </c>
      <c r="BO2">
        <v>233</v>
      </c>
      <c r="BP2">
        <v>958.2</v>
      </c>
      <c r="BQ2">
        <v>5</v>
      </c>
      <c r="BR2">
        <v>1</v>
      </c>
      <c r="BS2">
        <v>0</v>
      </c>
      <c r="BT2">
        <v>2</v>
      </c>
      <c r="BU2">
        <v>0</v>
      </c>
      <c r="BV2">
        <v>1</v>
      </c>
      <c r="BW2">
        <v>0</v>
      </c>
      <c r="BX2">
        <v>1</v>
      </c>
      <c r="BY2">
        <v>151</v>
      </c>
      <c r="BZ2">
        <v>33</v>
      </c>
      <c r="CA2">
        <v>10</v>
      </c>
      <c r="CB2">
        <v>33</v>
      </c>
      <c r="CC2">
        <v>51</v>
      </c>
      <c r="CD2">
        <v>9</v>
      </c>
      <c r="CE2">
        <v>15</v>
      </c>
    </row>
    <row r="3" spans="1:90" x14ac:dyDescent="0.25">
      <c r="A3" s="5" t="s">
        <v>115</v>
      </c>
      <c r="B3">
        <v>1</v>
      </c>
      <c r="C3" s="70">
        <v>38869</v>
      </c>
      <c r="D3" s="70">
        <v>44052</v>
      </c>
      <c r="E3">
        <v>1</v>
      </c>
      <c r="F3">
        <v>1</v>
      </c>
      <c r="G3">
        <v>64.900000000000006</v>
      </c>
      <c r="H3">
        <v>169.5</v>
      </c>
      <c r="I3">
        <v>28.5</v>
      </c>
      <c r="J3">
        <v>14.2</v>
      </c>
      <c r="K3">
        <v>9.8000000000000007</v>
      </c>
      <c r="L3">
        <v>26</v>
      </c>
      <c r="M3">
        <v>21</v>
      </c>
      <c r="N3">
        <v>3</v>
      </c>
      <c r="O3">
        <v>32.4</v>
      </c>
      <c r="P3">
        <v>21</v>
      </c>
      <c r="Q3">
        <v>22.6</v>
      </c>
      <c r="R3" t="s">
        <v>267</v>
      </c>
      <c r="S3">
        <v>1456</v>
      </c>
      <c r="T3">
        <v>43.9</v>
      </c>
      <c r="U3">
        <v>67.599999999999994</v>
      </c>
      <c r="V3">
        <v>32.1</v>
      </c>
      <c r="W3">
        <v>49.5</v>
      </c>
      <c r="X3">
        <v>2815.82</v>
      </c>
      <c r="Y3">
        <v>378.32</v>
      </c>
      <c r="Z3">
        <v>90.46</v>
      </c>
      <c r="AA3">
        <v>117.06</v>
      </c>
      <c r="AB3">
        <v>473.52</v>
      </c>
      <c r="AC3">
        <v>25.24</v>
      </c>
      <c r="AE3">
        <v>584.95707928333331</v>
      </c>
      <c r="AF3">
        <v>4697.8880490566662</v>
      </c>
      <c r="AG3">
        <v>1125.8815122266667</v>
      </c>
      <c r="AH3">
        <v>63.309822877999999</v>
      </c>
      <c r="AI3">
        <v>11.198453277999999</v>
      </c>
      <c r="AJ3">
        <v>26.440702933333338</v>
      </c>
      <c r="AK3">
        <v>48.228943121333337</v>
      </c>
      <c r="AL3">
        <v>20.322148266666666</v>
      </c>
      <c r="AM3">
        <v>16.15696638</v>
      </c>
      <c r="AN3">
        <v>10.404200527999999</v>
      </c>
      <c r="AO3">
        <v>7.0549846666666669</v>
      </c>
      <c r="AP3">
        <v>489.31221480000005</v>
      </c>
      <c r="AQ3">
        <v>111.19474068533333</v>
      </c>
      <c r="AR3">
        <v>37.230121989333341</v>
      </c>
      <c r="AS3">
        <v>59.030658696000017</v>
      </c>
      <c r="AT3">
        <v>13.634854265333335</v>
      </c>
      <c r="AU3">
        <v>0</v>
      </c>
      <c r="AV3">
        <v>1032.7082342033332</v>
      </c>
      <c r="AW3">
        <v>2066.5418709033333</v>
      </c>
      <c r="AX3">
        <v>485.26318617333334</v>
      </c>
      <c r="AY3">
        <v>188.68110221333333</v>
      </c>
      <c r="AZ3">
        <v>936.04896332666669</v>
      </c>
      <c r="BA3">
        <v>10.958653042000002</v>
      </c>
      <c r="BB3">
        <v>8.17402066</v>
      </c>
      <c r="BC3">
        <v>20.603779160000002</v>
      </c>
      <c r="BD3">
        <v>711.08217003999994</v>
      </c>
      <c r="BE3">
        <v>0</v>
      </c>
      <c r="BF3">
        <v>1483.7846770666665</v>
      </c>
      <c r="BG3">
        <v>3.239967054433333</v>
      </c>
      <c r="BH3">
        <v>3.3465127009333329</v>
      </c>
      <c r="BI3">
        <v>17.564431601999999</v>
      </c>
      <c r="BJ3">
        <v>3.5119572320333332</v>
      </c>
      <c r="BK3">
        <v>104.92196007666668</v>
      </c>
      <c r="BL3">
        <v>1.68</v>
      </c>
      <c r="BM3">
        <v>283</v>
      </c>
      <c r="BN3">
        <v>34.200000000000003</v>
      </c>
      <c r="BO3">
        <v>317.2</v>
      </c>
      <c r="BP3">
        <v>566.4</v>
      </c>
      <c r="BQ3">
        <v>6</v>
      </c>
      <c r="BR3">
        <v>1</v>
      </c>
      <c r="BS3">
        <v>3</v>
      </c>
      <c r="BT3">
        <v>0</v>
      </c>
      <c r="BU3">
        <v>1</v>
      </c>
      <c r="BV3">
        <v>1</v>
      </c>
      <c r="BW3">
        <v>0</v>
      </c>
      <c r="BX3">
        <v>0</v>
      </c>
      <c r="BY3">
        <v>147</v>
      </c>
      <c r="BZ3">
        <v>34</v>
      </c>
      <c r="CA3">
        <v>10</v>
      </c>
      <c r="CB3">
        <v>33</v>
      </c>
      <c r="CC3">
        <v>50</v>
      </c>
      <c r="CD3">
        <v>5</v>
      </c>
      <c r="CE3">
        <v>15</v>
      </c>
    </row>
    <row r="4" spans="1:90" x14ac:dyDescent="0.25">
      <c r="A4" s="5" t="s">
        <v>116</v>
      </c>
      <c r="B4">
        <v>0</v>
      </c>
      <c r="C4" s="70">
        <v>37816</v>
      </c>
      <c r="D4" s="70">
        <v>43962</v>
      </c>
      <c r="E4">
        <v>1</v>
      </c>
      <c r="F4">
        <v>1</v>
      </c>
      <c r="G4">
        <v>60.6</v>
      </c>
      <c r="H4">
        <v>175</v>
      </c>
      <c r="I4">
        <v>27.5</v>
      </c>
      <c r="J4">
        <v>10.4</v>
      </c>
      <c r="K4">
        <v>8</v>
      </c>
      <c r="L4">
        <v>22</v>
      </c>
      <c r="M4">
        <v>20</v>
      </c>
      <c r="N4">
        <v>4</v>
      </c>
      <c r="O4">
        <v>11.1</v>
      </c>
      <c r="P4">
        <v>6.7</v>
      </c>
      <c r="Q4">
        <v>19.8</v>
      </c>
      <c r="R4" t="s">
        <v>98</v>
      </c>
      <c r="S4">
        <v>1761</v>
      </c>
      <c r="T4">
        <v>53.9</v>
      </c>
      <c r="U4">
        <v>88.9</v>
      </c>
      <c r="V4">
        <v>39.5</v>
      </c>
      <c r="W4">
        <v>65.2</v>
      </c>
      <c r="X4">
        <v>1936.72</v>
      </c>
      <c r="Y4">
        <v>142.01</v>
      </c>
      <c r="Z4">
        <v>94.89</v>
      </c>
      <c r="AA4">
        <v>126.58</v>
      </c>
      <c r="AB4">
        <v>567.17999999999995</v>
      </c>
      <c r="AC4">
        <v>106.8</v>
      </c>
      <c r="AE4">
        <v>838.10981719333336</v>
      </c>
      <c r="AF4">
        <v>10279.864130760001</v>
      </c>
      <c r="AG4">
        <v>2500.3211207266668</v>
      </c>
      <c r="AH4">
        <v>127.49087095000002</v>
      </c>
      <c r="AI4">
        <v>14.273556016666666</v>
      </c>
      <c r="AJ4">
        <v>69.730648266666691</v>
      </c>
      <c r="AK4">
        <v>120.83477724333333</v>
      </c>
      <c r="AL4">
        <v>53.947913466666662</v>
      </c>
      <c r="AM4">
        <v>37.305588049999997</v>
      </c>
      <c r="AN4">
        <v>19.595727833333335</v>
      </c>
      <c r="AO4">
        <v>10.333669533333333</v>
      </c>
      <c r="AP4">
        <v>599.90108366666675</v>
      </c>
      <c r="AQ4">
        <v>241.11621784333335</v>
      </c>
      <c r="AR4">
        <v>91.125133576666656</v>
      </c>
      <c r="AS4">
        <v>86.341550933333338</v>
      </c>
      <c r="AT4">
        <v>17.411713802000001</v>
      </c>
      <c r="AU4">
        <v>0</v>
      </c>
      <c r="AV4">
        <v>1273.1174971666667</v>
      </c>
      <c r="AW4">
        <v>4401.4841626666675</v>
      </c>
      <c r="AX4">
        <v>1255.4534963333333</v>
      </c>
      <c r="AY4">
        <v>442.19697342000001</v>
      </c>
      <c r="AZ4">
        <v>1760.2709871333334</v>
      </c>
      <c r="BA4">
        <v>19.918234865999999</v>
      </c>
      <c r="BB4">
        <v>15.283428097333333</v>
      </c>
      <c r="BC4">
        <v>1.2421477291333334</v>
      </c>
      <c r="BD4">
        <v>1567.0890589999999</v>
      </c>
      <c r="BE4">
        <v>7.333333333333333</v>
      </c>
      <c r="BF4">
        <v>3658.9935909999999</v>
      </c>
      <c r="BG4">
        <v>3.0987380737999999</v>
      </c>
      <c r="BH4">
        <v>3.2734182920666672</v>
      </c>
      <c r="BI4">
        <v>53.883350416000013</v>
      </c>
      <c r="BJ4">
        <v>4.7480799038666666</v>
      </c>
      <c r="BK4">
        <v>189.11617676666668</v>
      </c>
      <c r="BL4">
        <v>2.41</v>
      </c>
      <c r="BM4">
        <v>103.2</v>
      </c>
      <c r="BN4">
        <v>21.8</v>
      </c>
      <c r="BO4">
        <v>125</v>
      </c>
      <c r="BP4">
        <v>829.6</v>
      </c>
      <c r="BQ4">
        <v>1</v>
      </c>
      <c r="BR4">
        <v>0</v>
      </c>
      <c r="BS4">
        <v>0</v>
      </c>
      <c r="BT4">
        <v>0</v>
      </c>
      <c r="BU4">
        <v>0</v>
      </c>
      <c r="BV4">
        <v>1</v>
      </c>
      <c r="BW4">
        <v>0</v>
      </c>
      <c r="BX4">
        <v>0</v>
      </c>
      <c r="BY4">
        <v>172</v>
      </c>
      <c r="BZ4">
        <v>35</v>
      </c>
      <c r="CA4">
        <v>14</v>
      </c>
      <c r="CB4">
        <v>34</v>
      </c>
      <c r="CC4">
        <v>59</v>
      </c>
      <c r="CD4">
        <v>15</v>
      </c>
      <c r="CE4">
        <v>15</v>
      </c>
    </row>
    <row r="5" spans="1:90" x14ac:dyDescent="0.25">
      <c r="A5" s="5" t="s">
        <v>265</v>
      </c>
      <c r="B5">
        <v>0</v>
      </c>
      <c r="C5" s="81">
        <v>38127</v>
      </c>
      <c r="D5" s="81">
        <v>43972</v>
      </c>
      <c r="E5">
        <v>1</v>
      </c>
      <c r="F5">
        <v>1</v>
      </c>
      <c r="G5">
        <v>73.900000000000006</v>
      </c>
      <c r="H5">
        <v>186</v>
      </c>
      <c r="I5">
        <v>31.8</v>
      </c>
      <c r="J5">
        <v>8</v>
      </c>
      <c r="K5">
        <v>6.8</v>
      </c>
      <c r="L5">
        <v>48</v>
      </c>
      <c r="M5">
        <v>50</v>
      </c>
      <c r="N5">
        <v>4</v>
      </c>
      <c r="O5">
        <v>8.4</v>
      </c>
      <c r="P5">
        <v>6.2</v>
      </c>
      <c r="Q5">
        <v>21.4</v>
      </c>
      <c r="R5" t="s">
        <v>266</v>
      </c>
      <c r="S5">
        <v>2053</v>
      </c>
      <c r="T5">
        <v>67.7</v>
      </c>
      <c r="U5">
        <v>91.6</v>
      </c>
      <c r="V5">
        <v>49.6</v>
      </c>
      <c r="W5">
        <v>67.099999999999994</v>
      </c>
      <c r="X5">
        <v>3668.3</v>
      </c>
      <c r="Y5">
        <v>437.13</v>
      </c>
      <c r="Z5">
        <v>116.26</v>
      </c>
      <c r="AA5">
        <v>211.34</v>
      </c>
      <c r="AB5">
        <v>1866</v>
      </c>
      <c r="AC5">
        <v>22.67</v>
      </c>
      <c r="AE5">
        <v>1440.8870074733334</v>
      </c>
      <c r="AF5">
        <v>11455.768450240001</v>
      </c>
      <c r="AG5">
        <v>2750.6360707533331</v>
      </c>
      <c r="AH5">
        <v>123.06691948066667</v>
      </c>
      <c r="AI5">
        <v>38.879874147333332</v>
      </c>
      <c r="AJ5">
        <v>81.606645333333333</v>
      </c>
      <c r="AK5">
        <v>113.74471661666666</v>
      </c>
      <c r="AL5">
        <v>57.528118999999997</v>
      </c>
      <c r="AM5">
        <v>40.284298516666667</v>
      </c>
      <c r="AN5">
        <v>28.291583100000004</v>
      </c>
      <c r="AO5">
        <v>19.449867666666666</v>
      </c>
      <c r="AP5">
        <v>1077.149801</v>
      </c>
      <c r="AQ5">
        <v>319.45743735799999</v>
      </c>
      <c r="AR5">
        <v>140.95412509133334</v>
      </c>
      <c r="AS5">
        <v>140.19904560000001</v>
      </c>
      <c r="AT5">
        <v>35.333615094000002</v>
      </c>
      <c r="AU5">
        <v>0</v>
      </c>
      <c r="AV5">
        <v>1850.5738220800001</v>
      </c>
      <c r="AW5">
        <v>5188.0075962333331</v>
      </c>
      <c r="AX5">
        <v>967.63381894666668</v>
      </c>
      <c r="AY5">
        <v>523.52106260666665</v>
      </c>
      <c r="AZ5">
        <v>2045.4690762866667</v>
      </c>
      <c r="BA5">
        <v>17.340169902666666</v>
      </c>
      <c r="BB5">
        <v>10.543336106</v>
      </c>
      <c r="BC5">
        <v>1.6459954549333333</v>
      </c>
      <c r="BD5">
        <v>1596.5958456999999</v>
      </c>
      <c r="BE5">
        <v>246.16666666666666</v>
      </c>
      <c r="BF5">
        <v>5426.218532533333</v>
      </c>
      <c r="BG5">
        <v>2.1902061505333337</v>
      </c>
      <c r="BH5">
        <v>3.0584672336666672</v>
      </c>
      <c r="BI5">
        <v>32.661795510666671</v>
      </c>
      <c r="BJ5">
        <v>4.0680255869999993</v>
      </c>
      <c r="BK5">
        <v>163.5219111333333</v>
      </c>
      <c r="BL5">
        <v>3.1</v>
      </c>
      <c r="BM5">
        <v>254.4</v>
      </c>
      <c r="BN5">
        <v>35.799999999999997</v>
      </c>
      <c r="BO5">
        <v>290.2</v>
      </c>
      <c r="BP5">
        <v>853.2</v>
      </c>
      <c r="BQ5">
        <v>2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2</v>
      </c>
      <c r="BY5">
        <v>152</v>
      </c>
      <c r="BZ5">
        <v>25</v>
      </c>
      <c r="CA5">
        <v>13</v>
      </c>
      <c r="CB5">
        <v>30</v>
      </c>
      <c r="CC5">
        <v>55</v>
      </c>
      <c r="CD5">
        <v>14</v>
      </c>
      <c r="CE5">
        <v>15</v>
      </c>
      <c r="CF5">
        <v>1905</v>
      </c>
      <c r="CG5">
        <v>2192</v>
      </c>
      <c r="CH5">
        <v>313</v>
      </c>
      <c r="CI5">
        <v>275</v>
      </c>
      <c r="CJ5">
        <v>0.88</v>
      </c>
      <c r="CK5">
        <v>40.299999999999997</v>
      </c>
      <c r="CL5">
        <v>59.7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Početak</vt:lpstr>
      <vt:lpstr>Kraj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Sila</dc:creator>
  <cp:lastModifiedBy>Iva Hojsak</cp:lastModifiedBy>
  <dcterms:created xsi:type="dcterms:W3CDTF">2020-12-15T10:45:53Z</dcterms:created>
  <dcterms:modified xsi:type="dcterms:W3CDTF">2024-01-30T10:30:40Z</dcterms:modified>
</cp:coreProperties>
</file>